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C:\Users\qujak6\Documents\Conflict Minerals\1 _ SD and Reports for each year\2025\"/>
    </mc:Choice>
  </mc:AlternateContent>
  <xr:revisionPtr revIDLastSave="0" documentId="13_ncr:1_{CE412541-CF90-4CF8-A29B-E3D60274877B}"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75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List'!$B$5:$B$386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8" i="5" l="1"/>
  <c r="T184" i="5"/>
  <c r="T185" i="5"/>
  <c r="T187" i="5"/>
  <c r="T188" i="5"/>
  <c r="T189" i="5"/>
  <c r="T190" i="5"/>
  <c r="T191" i="5"/>
  <c r="T192" i="5"/>
  <c r="T193" i="5"/>
  <c r="T194" i="5"/>
  <c r="T195" i="5"/>
  <c r="T197" i="5"/>
  <c r="T198" i="5"/>
  <c r="T199" i="5"/>
  <c r="T200" i="5"/>
  <c r="T201" i="5"/>
  <c r="T202" i="5"/>
  <c r="T204" i="5"/>
  <c r="T205" i="5"/>
  <c r="T206" i="5"/>
  <c r="T241" i="5"/>
  <c r="T242" i="5"/>
  <c r="T314" i="5"/>
  <c r="T315" i="5"/>
  <c r="T316" i="5"/>
  <c r="T317" i="5"/>
  <c r="T318" i="5"/>
  <c r="T319" i="5"/>
  <c r="T320" i="5"/>
  <c r="T321" i="5"/>
  <c r="T322" i="5"/>
  <c r="T323" i="5"/>
  <c r="T324" i="5"/>
  <c r="T380" i="5"/>
  <c r="T381" i="5"/>
  <c r="T382" i="5"/>
  <c r="T383" i="5"/>
  <c r="T384" i="5"/>
  <c r="T385" i="5"/>
  <c r="T386"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D4" i="5" s="1"/>
  <c r="B63" i="6"/>
  <c r="G63" i="6" s="1"/>
  <c r="B62" i="6"/>
  <c r="G62" i="6"/>
  <c r="B60" i="6"/>
  <c r="G60" i="6" s="1"/>
  <c r="B59" i="6"/>
  <c r="G59" i="6"/>
  <c r="B58" i="6"/>
  <c r="G58" i="6"/>
  <c r="B57" i="6"/>
  <c r="G57" i="6"/>
  <c r="B56" i="6"/>
  <c r="G56" i="6" s="1"/>
  <c r="B55" i="6"/>
  <c r="G55" i="6" s="1"/>
  <c r="B54" i="6"/>
  <c r="G54" i="6" s="1"/>
  <c r="B17" i="6"/>
  <c r="B16" i="6"/>
  <c r="F21" i="6" s="1"/>
  <c r="B15" i="6"/>
  <c r="F20" i="6" s="1"/>
  <c r="B14" i="6"/>
  <c r="H13" i="6"/>
  <c r="B12" i="6"/>
  <c r="G12" i="6" s="1"/>
  <c r="H12" i="6" s="1"/>
  <c r="D12" i="6" s="1"/>
  <c r="B11" i="6"/>
  <c r="G11" i="6" s="1"/>
  <c r="H11" i="6" s="1"/>
  <c r="D11" i="6" s="1"/>
  <c r="H10" i="6"/>
  <c r="D10" i="6" s="1"/>
  <c r="G9" i="6"/>
  <c r="H9" i="6"/>
  <c r="B8" i="6"/>
  <c r="G8" i="6" s="1"/>
  <c r="H8" i="6" s="1"/>
  <c r="D8" i="6" s="1"/>
  <c r="B7" i="6"/>
  <c r="G7" i="6" s="1"/>
  <c r="H7" i="6" s="1"/>
  <c r="D7" i="6" s="1"/>
  <c r="B6" i="6"/>
  <c r="G6" i="6"/>
  <c r="B5" i="6"/>
  <c r="F6" i="6" s="1"/>
  <c r="B4" i="6"/>
  <c r="G4" i="6" s="1"/>
  <c r="H4" i="6" s="1"/>
  <c r="X377" i="5"/>
  <c r="X271" i="5"/>
  <c r="X269" i="5"/>
  <c r="X257" i="5"/>
  <c r="X213" i="5"/>
  <c r="X210" i="5"/>
  <c r="X190" i="5"/>
  <c r="X150" i="5"/>
  <c r="X123" i="5"/>
  <c r="X106" i="5"/>
  <c r="X94" i="5"/>
  <c r="X74" i="5"/>
  <c r="X58" i="5"/>
  <c r="X42" i="5"/>
  <c r="AB18" i="5"/>
  <c r="AB6" i="5"/>
  <c r="B90" i="4"/>
  <c r="H67" i="4"/>
  <c r="P47" i="4"/>
  <c r="P46" i="4"/>
  <c r="P45" i="4"/>
  <c r="P44" i="4"/>
  <c r="P43" i="4"/>
  <c r="Q43" i="4"/>
  <c r="P41" i="4"/>
  <c r="P40" i="4"/>
  <c r="P39" i="4"/>
  <c r="P38" i="4"/>
  <c r="P37" i="4"/>
  <c r="Q37" i="4" s="1"/>
  <c r="P35" i="4"/>
  <c r="P34" i="4"/>
  <c r="P33" i="4"/>
  <c r="P32" i="4"/>
  <c r="P31" i="4"/>
  <c r="Q31" i="4"/>
  <c r="P29" i="4"/>
  <c r="B29" i="4" s="1"/>
  <c r="B35" i="4" s="1"/>
  <c r="A22" i="6" s="1"/>
  <c r="P28" i="4"/>
  <c r="P27" i="4"/>
  <c r="P26" i="4"/>
  <c r="D11" i="4"/>
  <c r="A5" i="4"/>
  <c r="Q4" i="5"/>
  <c r="AB324" i="5"/>
  <c r="AB299" i="5"/>
  <c r="AB348" i="5"/>
  <c r="AB164" i="5"/>
  <c r="AB341" i="5"/>
  <c r="AB384" i="5"/>
  <c r="X75" i="5"/>
  <c r="AB364" i="5"/>
  <c r="X171" i="5"/>
  <c r="AB196" i="5"/>
  <c r="AB255" i="5"/>
  <c r="AB372" i="5"/>
  <c r="AB376" i="5"/>
  <c r="AB380" i="5"/>
  <c r="AB231" i="5"/>
  <c r="AB340" i="5"/>
  <c r="AB30" i="5"/>
  <c r="AB126" i="5"/>
  <c r="AB24" i="5"/>
  <c r="AB102" i="5"/>
  <c r="AB242" i="5"/>
  <c r="AB283" i="5"/>
  <c r="AB308" i="5"/>
  <c r="X170" i="5"/>
  <c r="AB218" i="5"/>
  <c r="AB235" i="5"/>
  <c r="AB368" i="5"/>
  <c r="AB106" i="5"/>
  <c r="X59" i="5"/>
  <c r="X235" i="5"/>
  <c r="X291" i="5"/>
  <c r="X25" i="5"/>
  <c r="X97" i="5"/>
  <c r="X79" i="5"/>
  <c r="X47" i="5"/>
  <c r="X127" i="5"/>
  <c r="AB210" i="5"/>
  <c r="X225" i="5"/>
  <c r="AB170" i="5"/>
  <c r="X26" i="5"/>
  <c r="X63" i="5"/>
  <c r="X237" i="5"/>
  <c r="AB262" i="5"/>
  <c r="AB298" i="5"/>
  <c r="X107" i="5"/>
  <c r="AB114" i="5"/>
  <c r="X187" i="5"/>
  <c r="AB166" i="5"/>
  <c r="AB178" i="5"/>
  <c r="AB110" i="5"/>
  <c r="AB150" i="5"/>
  <c r="AB186" i="5"/>
  <c r="AB230" i="5"/>
  <c r="AB251" i="5"/>
  <c r="AB267" i="5"/>
  <c r="AB132" i="5"/>
  <c r="AB190" i="5"/>
  <c r="AB263" i="5"/>
  <c r="AB275" i="5"/>
  <c r="AB357" i="5"/>
  <c r="AB365" i="5"/>
  <c r="X175" i="5"/>
  <c r="AB207" i="5"/>
  <c r="AB215" i="5"/>
  <c r="AB282" i="5"/>
  <c r="AB356" i="5"/>
  <c r="AB122" i="5"/>
  <c r="AB174" i="5"/>
  <c r="AB219" i="5"/>
  <c r="AB239" i="5"/>
  <c r="AB278" i="5"/>
  <c r="AB316" i="5"/>
  <c r="X61" i="5"/>
  <c r="X73" i="5"/>
  <c r="X169" i="5"/>
  <c r="X195" i="5"/>
  <c r="X67" i="5"/>
  <c r="X19" i="5"/>
  <c r="X35" i="5"/>
  <c r="X139" i="5"/>
  <c r="X193" i="5"/>
  <c r="X227" i="5"/>
  <c r="X41" i="5"/>
  <c r="X143" i="5"/>
  <c r="X177" i="5"/>
  <c r="X183" i="5"/>
  <c r="X247" i="5"/>
  <c r="X259" i="5"/>
  <c r="X93" i="5"/>
  <c r="X99" i="5"/>
  <c r="X135" i="5"/>
  <c r="X159" i="5"/>
  <c r="X27" i="5"/>
  <c r="X83" i="5"/>
  <c r="X51" i="5"/>
  <c r="X77" i="5"/>
  <c r="X89" i="5"/>
  <c r="X129" i="5"/>
  <c r="X199" i="5"/>
  <c r="X131" i="5"/>
  <c r="X57" i="5"/>
  <c r="X105" i="5"/>
  <c r="X119" i="5"/>
  <c r="X223" i="5"/>
  <c r="X229" i="5"/>
  <c r="X337" i="5"/>
  <c r="X31" i="5"/>
  <c r="X113" i="5"/>
  <c r="X155" i="5"/>
  <c r="X203" i="5"/>
  <c r="AB140" i="5"/>
  <c r="AB156" i="5"/>
  <c r="AB160" i="5"/>
  <c r="AB204" i="5"/>
  <c r="AB211" i="5"/>
  <c r="X289" i="5"/>
  <c r="X295" i="5"/>
  <c r="AB222" i="5"/>
  <c r="AB254" i="5"/>
  <c r="AB258" i="5"/>
  <c r="AB270" i="5"/>
  <c r="AB363" i="5"/>
  <c r="AB307" i="5"/>
  <c r="X45" i="5"/>
  <c r="X55" i="5"/>
  <c r="AB118" i="5"/>
  <c r="AB130" i="5"/>
  <c r="X179" i="5"/>
  <c r="AB182" i="5"/>
  <c r="AB194" i="5"/>
  <c r="X263" i="5"/>
  <c r="X299" i="5"/>
  <c r="AB315" i="5"/>
  <c r="AB330" i="5"/>
  <c r="X219" i="5"/>
  <c r="AB290" i="5"/>
  <c r="X349" i="5"/>
  <c r="X381" i="5"/>
  <c r="X23" i="5"/>
  <c r="AB26" i="5"/>
  <c r="X39" i="5"/>
  <c r="AB22" i="5"/>
  <c r="AB108" i="5"/>
  <c r="X111" i="5"/>
  <c r="AB124" i="5"/>
  <c r="AB128" i="5"/>
  <c r="X137" i="5"/>
  <c r="AB146" i="5"/>
  <c r="X166" i="5"/>
  <c r="X167" i="5"/>
  <c r="AB172" i="5"/>
  <c r="AB188" i="5"/>
  <c r="AB192" i="5"/>
  <c r="AB206" i="5"/>
  <c r="AB214" i="5"/>
  <c r="AB226" i="5"/>
  <c r="X231" i="5"/>
  <c r="X273" i="5"/>
  <c r="AB294" i="5"/>
  <c r="AB337" i="5"/>
  <c r="AB383" i="5"/>
  <c r="AB266" i="5"/>
  <c r="AB134" i="5"/>
  <c r="AB142" i="5"/>
  <c r="X145" i="5"/>
  <c r="X161" i="5"/>
  <c r="AB198" i="5"/>
  <c r="X255" i="5"/>
  <c r="X267" i="5"/>
  <c r="X283" i="5"/>
  <c r="AB306" i="5"/>
  <c r="AB323" i="5"/>
  <c r="AB349" i="5"/>
  <c r="AB381" i="5"/>
  <c r="X385" i="5"/>
  <c r="X33" i="5"/>
  <c r="X49" i="5"/>
  <c r="X65" i="5"/>
  <c r="X81" i="5"/>
  <c r="X110" i="5"/>
  <c r="AB138" i="5"/>
  <c r="AB154" i="5"/>
  <c r="AB158" i="5"/>
  <c r="AB202" i="5"/>
  <c r="AB223" i="5"/>
  <c r="AB238" i="5"/>
  <c r="X245" i="5"/>
  <c r="AB246" i="5"/>
  <c r="AB259" i="5"/>
  <c r="AB274" i="5"/>
  <c r="X275" i="5"/>
  <c r="AB322" i="5"/>
  <c r="AB32" i="5"/>
  <c r="X53" i="5"/>
  <c r="X69" i="5"/>
  <c r="X85" i="5"/>
  <c r="X95" i="5"/>
  <c r="X147" i="5"/>
  <c r="AB162" i="5"/>
  <c r="AB227" i="5"/>
  <c r="AB247" i="5"/>
  <c r="AB314" i="5"/>
  <c r="AB331" i="5"/>
  <c r="AB243" i="5"/>
  <c r="AB279" i="5"/>
  <c r="AB311" i="5"/>
  <c r="AB319" i="5"/>
  <c r="AB327" i="5"/>
  <c r="AB344" i="5"/>
  <c r="AB347" i="5"/>
  <c r="AB295" i="5"/>
  <c r="AB302" i="5"/>
  <c r="AB355" i="5"/>
  <c r="AB379" i="5"/>
  <c r="AB234" i="5"/>
  <c r="AB250" i="5"/>
  <c r="AB271" i="5"/>
  <c r="AB286" i="5"/>
  <c r="AB291" i="5"/>
  <c r="X302" i="5"/>
  <c r="AB304" i="5"/>
  <c r="AB371" i="5"/>
  <c r="AB287" i="5"/>
  <c r="AB309" i="5"/>
  <c r="AB317" i="5"/>
  <c r="AB325" i="5"/>
  <c r="AB335" i="5"/>
  <c r="X361" i="5"/>
  <c r="X341" i="5"/>
  <c r="X304" i="5"/>
  <c r="AB23" i="5"/>
  <c r="X28" i="5"/>
  <c r="AB115" i="5"/>
  <c r="AB179" i="5"/>
  <c r="AB201" i="5"/>
  <c r="X254" i="5"/>
  <c r="X286" i="5"/>
  <c r="AB320" i="5"/>
  <c r="AB105" i="5"/>
  <c r="AB137" i="5"/>
  <c r="AB147" i="5"/>
  <c r="AB169" i="5"/>
  <c r="AB240" i="5"/>
  <c r="X270" i="5"/>
  <c r="AB20" i="5"/>
  <c r="AB28" i="5"/>
  <c r="AB34" i="5"/>
  <c r="AB38" i="5"/>
  <c r="AB42" i="5"/>
  <c r="AB46" i="5"/>
  <c r="AB50" i="5"/>
  <c r="AB54" i="5"/>
  <c r="AB58" i="5"/>
  <c r="AB62" i="5"/>
  <c r="AB66" i="5"/>
  <c r="AB70" i="5"/>
  <c r="AB74" i="5"/>
  <c r="AB78" i="5"/>
  <c r="AB82" i="5"/>
  <c r="AB86" i="5"/>
  <c r="AB90" i="5"/>
  <c r="AB94" i="5"/>
  <c r="AB98" i="5"/>
  <c r="AB104" i="5"/>
  <c r="AB117" i="5"/>
  <c r="X125" i="5"/>
  <c r="AB127" i="5"/>
  <c r="AB136" i="5"/>
  <c r="AB149" i="5"/>
  <c r="X157" i="5"/>
  <c r="AB159" i="5"/>
  <c r="AB168" i="5"/>
  <c r="X178" i="5"/>
  <c r="AB181" i="5"/>
  <c r="AB191" i="5"/>
  <c r="AB200" i="5"/>
  <c r="AB220" i="5"/>
  <c r="X238"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X258" i="5"/>
  <c r="X274" i="5"/>
  <c r="AB360" i="5"/>
  <c r="X371" i="5"/>
  <c r="AB119" i="5"/>
  <c r="AB151" i="5"/>
  <c r="AB173" i="5"/>
  <c r="X181" i="5"/>
  <c r="AB183" i="5"/>
  <c r="AB205" i="5"/>
  <c r="AB212" i="5"/>
  <c r="AB248" i="5"/>
  <c r="AB264" i="5"/>
  <c r="AB280" i="5"/>
  <c r="AB296" i="5"/>
  <c r="AB328" i="5"/>
  <c r="X351" i="5"/>
  <c r="AB358" i="5"/>
  <c r="X5" i="5"/>
  <c r="AB121" i="5"/>
  <c r="AB131" i="5"/>
  <c r="AB153" i="5"/>
  <c r="AB163" i="5"/>
  <c r="AB185" i="5"/>
  <c r="AB195" i="5"/>
  <c r="X209" i="5"/>
  <c r="X222" i="5"/>
  <c r="AB224" i="5"/>
  <c r="X294" i="5"/>
  <c r="X307" i="5"/>
  <c r="AB109" i="5"/>
  <c r="X117" i="5"/>
  <c r="AB141" i="5"/>
  <c r="AB19" i="5"/>
  <c r="AB27" i="5"/>
  <c r="X29" i="5"/>
  <c r="X24" i="5"/>
  <c r="X32" i="5"/>
  <c r="AB36" i="5"/>
  <c r="AB40" i="5"/>
  <c r="AB44" i="5"/>
  <c r="AB48" i="5"/>
  <c r="AB52" i="5"/>
  <c r="AB56" i="5"/>
  <c r="AB60" i="5"/>
  <c r="AB64" i="5"/>
  <c r="AB68" i="5"/>
  <c r="AB72" i="5"/>
  <c r="AB76" i="5"/>
  <c r="AB80" i="5"/>
  <c r="AB84" i="5"/>
  <c r="AB88" i="5"/>
  <c r="AB92" i="5"/>
  <c r="AB96" i="5"/>
  <c r="AB100" i="5"/>
  <c r="AB101" i="5"/>
  <c r="X109" i="5"/>
  <c r="AB111" i="5"/>
  <c r="AB120" i="5"/>
  <c r="AB133" i="5"/>
  <c r="X141" i="5"/>
  <c r="AB143" i="5"/>
  <c r="AB152" i="5"/>
  <c r="AB165" i="5"/>
  <c r="X173" i="5"/>
  <c r="AB175" i="5"/>
  <c r="AB184" i="5"/>
  <c r="AB197" i="5"/>
  <c r="X205" i="5"/>
  <c r="AB208" i="5"/>
  <c r="AB228" i="5"/>
  <c r="AB252" i="5"/>
  <c r="AB268" i="5"/>
  <c r="AB284" i="5"/>
  <c r="AB300" i="5"/>
  <c r="AB303" i="5"/>
  <c r="AB312" i="5"/>
  <c r="X384" i="5"/>
  <c r="AB31" i="5"/>
  <c r="AB25" i="5"/>
  <c r="AB37" i="5"/>
  <c r="AB45" i="5"/>
  <c r="AB53" i="5"/>
  <c r="AB57" i="5"/>
  <c r="AB61" i="5"/>
  <c r="AB65" i="5"/>
  <c r="AB69" i="5"/>
  <c r="AB73" i="5"/>
  <c r="AB81" i="5"/>
  <c r="AB89" i="5"/>
  <c r="AB113" i="5"/>
  <c r="AB123" i="5"/>
  <c r="AB145" i="5"/>
  <c r="X153" i="5"/>
  <c r="AB155" i="5"/>
  <c r="AB177" i="5"/>
  <c r="X185" i="5"/>
  <c r="AB187" i="5"/>
  <c r="AB216" i="5"/>
  <c r="AB232" i="5"/>
  <c r="X266" i="5"/>
  <c r="X298" i="5"/>
  <c r="X352" i="5"/>
  <c r="AB361" i="5"/>
  <c r="AB33" i="5"/>
  <c r="AB41" i="5"/>
  <c r="AB49" i="5"/>
  <c r="AB77" i="5"/>
  <c r="AB85" i="5"/>
  <c r="AB93" i="5"/>
  <c r="AB97" i="5"/>
  <c r="X30" i="5"/>
  <c r="X36" i="5"/>
  <c r="X40" i="5"/>
  <c r="X52" i="5"/>
  <c r="X56" i="5"/>
  <c r="X60" i="5"/>
  <c r="X64" i="5"/>
  <c r="X68" i="5"/>
  <c r="X72" i="5"/>
  <c r="X80" i="5"/>
  <c r="X84" i="5"/>
  <c r="X88" i="5"/>
  <c r="X101" i="5"/>
  <c r="AB103" i="5"/>
  <c r="AB112" i="5"/>
  <c r="AB125" i="5"/>
  <c r="X133" i="5"/>
  <c r="AB135" i="5"/>
  <c r="AB144" i="5"/>
  <c r="AB157" i="5"/>
  <c r="AB167" i="5"/>
  <c r="AB176" i="5"/>
  <c r="AB189" i="5"/>
  <c r="X197" i="5"/>
  <c r="AB199" i="5"/>
  <c r="AB236" i="5"/>
  <c r="AB256" i="5"/>
  <c r="AB272" i="5"/>
  <c r="AB288" i="5"/>
  <c r="X332" i="5"/>
  <c r="AB336" i="5"/>
  <c r="X343" i="5"/>
  <c r="X344" i="5"/>
  <c r="AB350" i="5"/>
  <c r="AB373" i="5"/>
  <c r="AB382" i="5"/>
  <c r="AB385"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AB310" i="5"/>
  <c r="AB318" i="5"/>
  <c r="AB326" i="5"/>
  <c r="AB332" i="5"/>
  <c r="AB343" i="5"/>
  <c r="AB353" i="5"/>
  <c r="AB362" i="5"/>
  <c r="AB375" i="5"/>
  <c r="AB305" i="5"/>
  <c r="AB313" i="5"/>
  <c r="AB321" i="5"/>
  <c r="AB329" i="5"/>
  <c r="AB342" i="5"/>
  <c r="X368" i="5"/>
  <c r="AB374" i="5"/>
  <c r="AB386" i="5"/>
  <c r="AB333" i="5"/>
  <c r="AB345" i="5"/>
  <c r="X348" i="5"/>
  <c r="AB354" i="5"/>
  <c r="AB367" i="5"/>
  <c r="AB377" i="5"/>
  <c r="X379" i="5"/>
  <c r="X380" i="5"/>
  <c r="AB338" i="5"/>
  <c r="AB366" i="5"/>
  <c r="AB334" i="5"/>
  <c r="AB339" i="5"/>
  <c r="AB346" i="5"/>
  <c r="AB359" i="5"/>
  <c r="AB369" i="5"/>
  <c r="X372" i="5"/>
  <c r="AB378" i="5"/>
  <c r="AB351" i="5"/>
  <c r="AB352" i="5"/>
  <c r="X364" i="5"/>
  <c r="AB370" i="5"/>
  <c r="F22" i="6"/>
  <c r="B22" i="6"/>
  <c r="F64" i="6"/>
  <c r="G5" i="6"/>
  <c r="H5" i="6"/>
  <c r="D5" i="6" s="1"/>
  <c r="H6" i="6"/>
  <c r="D6" i="6" s="1"/>
  <c r="G17" i="6"/>
  <c r="H17" i="6"/>
  <c r="D9" i="6"/>
  <c r="G15" i="6"/>
  <c r="H15" i="6"/>
  <c r="B20" i="6"/>
  <c r="B40" i="6" s="1"/>
  <c r="F25" i="6"/>
  <c r="F30" i="6" s="1"/>
  <c r="H30" i="6" s="1"/>
  <c r="D30" i="6" s="1"/>
  <c r="D4" i="6"/>
  <c r="B21" i="6"/>
  <c r="B51" i="6" s="1"/>
  <c r="G51" i="6" s="1"/>
  <c r="G16" i="6"/>
  <c r="H16" i="6"/>
  <c r="B19" i="6"/>
  <c r="J4" i="5"/>
  <c r="B41" i="4"/>
  <c r="A27" i="6" s="1"/>
  <c r="A55" i="2"/>
  <c r="A73" i="2"/>
  <c r="B9" i="3"/>
  <c r="A3" i="2"/>
  <c r="A20" i="2"/>
  <c r="B17" i="3"/>
  <c r="B25" i="3"/>
  <c r="C20" i="3"/>
  <c r="A75" i="2"/>
  <c r="C25" i="3"/>
  <c r="N4" i="5"/>
  <c r="A43" i="2"/>
  <c r="C3" i="3"/>
  <c r="C19" i="3"/>
  <c r="P4" i="5"/>
  <c r="A45" i="2"/>
  <c r="C4" i="3"/>
  <c r="B26" i="4"/>
  <c r="A14" i="6" s="1"/>
  <c r="A12" i="2"/>
  <c r="A29" i="2"/>
  <c r="A46" i="2"/>
  <c r="B5" i="3"/>
  <c r="B13" i="3"/>
  <c r="B21" i="3"/>
  <c r="B29" i="3"/>
  <c r="B9" i="4"/>
  <c r="A5" i="6" s="1"/>
  <c r="B39" i="4"/>
  <c r="A25" i="6" s="1"/>
  <c r="G3" i="5"/>
  <c r="H74" i="4"/>
  <c r="A11" i="2"/>
  <c r="A28" i="2"/>
  <c r="A62" i="2"/>
  <c r="C12" i="3"/>
  <c r="C28" i="3"/>
  <c r="B7" i="4"/>
  <c r="B87" i="4"/>
  <c r="A62" i="6" s="1"/>
  <c r="J2" i="5"/>
  <c r="A13" i="2"/>
  <c r="A30" i="2"/>
  <c r="A48" i="2"/>
  <c r="A64" i="2"/>
  <c r="C5" i="3"/>
  <c r="C13" i="3"/>
  <c r="C21" i="3"/>
  <c r="B67" i="4"/>
  <c r="A48" i="6" s="1"/>
  <c r="B73" i="4"/>
  <c r="B4" i="5"/>
  <c r="B2006" i="7"/>
  <c r="A21" i="2"/>
  <c r="A39" i="2"/>
  <c r="C17" i="3"/>
  <c r="A4" i="2"/>
  <c r="A56" i="2"/>
  <c r="C9" i="3"/>
  <c r="B4" i="4"/>
  <c r="B24" i="4"/>
  <c r="B79" i="4"/>
  <c r="A57" i="6"/>
  <c r="A26" i="2"/>
  <c r="A60" i="2"/>
  <c r="C11" i="3"/>
  <c r="C27" i="3"/>
  <c r="D25" i="4"/>
  <c r="D43" i="4" s="1"/>
  <c r="B83" i="4"/>
  <c r="A59" i="6" s="1"/>
  <c r="A17" i="2"/>
  <c r="A52" i="2"/>
  <c r="A70" i="2"/>
  <c r="C7" i="3"/>
  <c r="C15" i="3"/>
  <c r="C23" i="3"/>
  <c r="C31" i="3"/>
  <c r="B15" i="4"/>
  <c r="A7" i="6" s="1"/>
  <c r="B40" i="4"/>
  <c r="B52" i="4" s="1"/>
  <c r="A36" i="6" s="1"/>
  <c r="F4" i="5"/>
  <c r="A2" i="2"/>
  <c r="A19" i="2"/>
  <c r="A37" i="2"/>
  <c r="A54" i="2"/>
  <c r="A72" i="2"/>
  <c r="C8" i="3"/>
  <c r="C24" i="3"/>
  <c r="D2" i="4"/>
  <c r="B17" i="4"/>
  <c r="A9" i="6" s="1"/>
  <c r="H4" i="5"/>
  <c r="J14" i="6"/>
  <c r="J15" i="6"/>
  <c r="J16" i="6"/>
  <c r="J25" i="6"/>
  <c r="I26" i="6"/>
  <c r="J37" i="6"/>
  <c r="J45" i="6"/>
  <c r="I46" i="6"/>
  <c r="I54" i="6"/>
  <c r="J63" i="6"/>
  <c r="J64" i="6"/>
  <c r="I67" i="6"/>
  <c r="A1" i="8"/>
  <c r="I19" i="6"/>
  <c r="J26" i="6"/>
  <c r="I27" i="6"/>
  <c r="I39" i="6"/>
  <c r="J46" i="6"/>
  <c r="I47" i="6"/>
  <c r="I55" i="6"/>
  <c r="I56" i="6"/>
  <c r="L65" i="6"/>
  <c r="J67" i="6"/>
  <c r="I68" i="6"/>
  <c r="I69" i="6"/>
  <c r="A4" i="8"/>
  <c r="A23" i="2"/>
  <c r="A49" i="2"/>
  <c r="A65" i="2"/>
  <c r="B2" i="3"/>
  <c r="B6" i="3"/>
  <c r="B10" i="3"/>
  <c r="B14" i="3"/>
  <c r="B22" i="3"/>
  <c r="B26" i="3"/>
  <c r="I4" i="4"/>
  <c r="B12" i="4"/>
  <c r="B20" i="4"/>
  <c r="A11" i="6" s="1"/>
  <c r="B45" i="4"/>
  <c r="A30" i="6" s="1"/>
  <c r="I74" i="4"/>
  <c r="B89" i="4"/>
  <c r="A63" i="6" s="1"/>
  <c r="K4" i="5"/>
  <c r="A15" i="2"/>
  <c r="A32" i="2"/>
  <c r="A50" i="2"/>
  <c r="A66" i="2"/>
  <c r="C6" i="3"/>
  <c r="C14" i="3"/>
  <c r="C22" i="3"/>
  <c r="B27" i="4"/>
  <c r="A15" i="6" s="1"/>
  <c r="B43" i="4"/>
  <c r="A28" i="6" s="1"/>
  <c r="A3" i="6"/>
  <c r="J19" i="6"/>
  <c r="I20" i="6"/>
  <c r="J27" i="6"/>
  <c r="I29" i="6"/>
  <c r="I31" i="6"/>
  <c r="I32" i="6"/>
  <c r="J39" i="6"/>
  <c r="I40" i="6"/>
  <c r="J47" i="6"/>
  <c r="J55" i="6"/>
  <c r="J56" i="6"/>
  <c r="I57" i="6"/>
  <c r="J68" i="6"/>
  <c r="B4" i="8"/>
  <c r="A6" i="2"/>
  <c r="A14" i="2"/>
  <c r="A31" i="2"/>
  <c r="A57" i="2"/>
  <c r="B18" i="3"/>
  <c r="A7" i="2"/>
  <c r="A41" i="2"/>
  <c r="A58" i="2"/>
  <c r="C2" i="3"/>
  <c r="C10" i="3"/>
  <c r="C18" i="3"/>
  <c r="C26" i="3"/>
  <c r="B13" i="4"/>
  <c r="B21" i="4"/>
  <c r="B75" i="4"/>
  <c r="A54" i="6" s="1"/>
  <c r="L4" i="5"/>
  <c r="A8" i="2"/>
  <c r="A16" i="2"/>
  <c r="A25" i="2"/>
  <c r="A33" i="2"/>
  <c r="A42" i="2"/>
  <c r="A59" i="2"/>
  <c r="A68" i="2"/>
  <c r="B3" i="3"/>
  <c r="B7" i="3"/>
  <c r="B11" i="3"/>
  <c r="B15" i="3"/>
  <c r="B19" i="3"/>
  <c r="B23" i="3"/>
  <c r="B31" i="3"/>
  <c r="B6" i="4"/>
  <c r="B14" i="4"/>
  <c r="B22" i="4"/>
  <c r="A12" i="6" s="1"/>
  <c r="B46" i="4"/>
  <c r="A31" i="6" s="1"/>
  <c r="B77" i="4"/>
  <c r="A55" i="6" s="1"/>
  <c r="A91" i="4"/>
  <c r="B2" i="5"/>
  <c r="M4" i="5"/>
  <c r="B3" i="6"/>
  <c r="J20" i="6"/>
  <c r="I21" i="6"/>
  <c r="J29" i="6"/>
  <c r="J30" i="6"/>
  <c r="J32" i="6"/>
  <c r="J40" i="6"/>
  <c r="I41" i="6"/>
  <c r="I49" i="6"/>
  <c r="J57" i="6"/>
  <c r="I58" i="6"/>
  <c r="L67" i="6"/>
  <c r="A1" i="7"/>
  <c r="C3" i="6"/>
  <c r="I4" i="6"/>
  <c r="C4" i="6" s="1"/>
  <c r="I5" i="6"/>
  <c r="C5" i="6" s="1"/>
  <c r="J21" i="6"/>
  <c r="I22" i="6"/>
  <c r="I34" i="6"/>
  <c r="J41" i="6"/>
  <c r="I42" i="6"/>
  <c r="I50" i="6"/>
  <c r="J58" i="6"/>
  <c r="I59" i="6"/>
  <c r="L68" i="6"/>
  <c r="B5" i="7"/>
  <c r="G4" i="8"/>
  <c r="A1" i="2"/>
  <c r="A10" i="2"/>
  <c r="A27" i="2"/>
  <c r="A35" i="2"/>
  <c r="A44" i="2"/>
  <c r="A53" i="2"/>
  <c r="A61" i="2"/>
  <c r="A71" i="2"/>
  <c r="B4" i="3"/>
  <c r="B8" i="3"/>
  <c r="B16" i="3"/>
  <c r="B20" i="3"/>
  <c r="B24" i="3"/>
  <c r="B28" i="3"/>
  <c r="B32" i="3"/>
  <c r="B8" i="4"/>
  <c r="A4" i="6" s="1"/>
  <c r="B16" i="4"/>
  <c r="A8" i="6" s="1"/>
  <c r="B25" i="4"/>
  <c r="A13" i="6" s="1"/>
  <c r="B37" i="4"/>
  <c r="A23" i="6" s="1"/>
  <c r="B47" i="4"/>
  <c r="A32" i="6" s="1"/>
  <c r="B61" i="4"/>
  <c r="A43" i="6" s="1"/>
  <c r="B81" i="4"/>
  <c r="A58" i="6" s="1"/>
  <c r="B3" i="5"/>
  <c r="G4" i="5"/>
  <c r="O4" i="5"/>
  <c r="A1" i="6"/>
  <c r="D3" i="6"/>
  <c r="J5" i="6"/>
  <c r="I6" i="6"/>
  <c r="C6" i="6" s="1"/>
  <c r="I7" i="6"/>
  <c r="C7" i="6" s="1"/>
  <c r="I8" i="6"/>
  <c r="C8" i="6" s="1"/>
  <c r="I9" i="6"/>
  <c r="C9" i="6" s="1"/>
  <c r="I10" i="6"/>
  <c r="C10" i="6" s="1"/>
  <c r="I11" i="6"/>
  <c r="C11" i="6" s="1"/>
  <c r="J22" i="6"/>
  <c r="J34" i="6"/>
  <c r="I35" i="6"/>
  <c r="J42" i="6"/>
  <c r="J50" i="6"/>
  <c r="I51" i="6"/>
  <c r="J59" i="6"/>
  <c r="I60" i="6"/>
  <c r="D1" i="6"/>
  <c r="J6" i="6"/>
  <c r="J7" i="6"/>
  <c r="J8" i="6"/>
  <c r="J9" i="6"/>
  <c r="J10" i="6"/>
  <c r="J11" i="6"/>
  <c r="J12" i="6"/>
  <c r="I24" i="6"/>
  <c r="J35" i="6"/>
  <c r="I36" i="6"/>
  <c r="I44" i="6"/>
  <c r="J51" i="6"/>
  <c r="J60" i="6"/>
  <c r="I62" i="6"/>
  <c r="I65" i="6"/>
  <c r="D5" i="7"/>
  <c r="B10" i="4"/>
  <c r="A6" i="6" s="1"/>
  <c r="B18" i="4"/>
  <c r="A10" i="6" s="1"/>
  <c r="B44" i="4"/>
  <c r="A29" i="6" s="1"/>
  <c r="B49" i="4"/>
  <c r="A33" i="6" s="1"/>
  <c r="B85" i="4"/>
  <c r="A60" i="6" s="1"/>
  <c r="A4" i="5"/>
  <c r="I4" i="5"/>
  <c r="I15" i="6"/>
  <c r="I16" i="6"/>
  <c r="C16" i="6" s="1"/>
  <c r="I17" i="6"/>
  <c r="C17" i="6" s="1"/>
  <c r="J24" i="6"/>
  <c r="I25" i="6"/>
  <c r="C25" i="6" s="1"/>
  <c r="J36" i="6"/>
  <c r="I37" i="6"/>
  <c r="J44" i="6"/>
  <c r="J52" i="6"/>
  <c r="J62" i="6"/>
  <c r="I63" i="6"/>
  <c r="I64" i="6"/>
  <c r="J65" i="6"/>
  <c r="I66" i="6"/>
  <c r="B59" i="1"/>
  <c r="F4" i="8"/>
  <c r="I4" i="8"/>
  <c r="C4" i="8"/>
  <c r="X290" i="5"/>
  <c r="X363" i="5"/>
  <c r="X322" i="5"/>
  <c r="X347" i="5"/>
  <c r="X186" i="5"/>
  <c r="X226" i="5"/>
  <c r="X376" i="5"/>
  <c r="X221" i="5"/>
  <c r="X165" i="5"/>
  <c r="X37" i="5"/>
  <c r="X338" i="5"/>
  <c r="X121" i="5"/>
  <c r="X323" i="5"/>
  <c r="X360" i="5"/>
  <c r="X326" i="5"/>
  <c r="X310" i="5"/>
  <c r="X146" i="5"/>
  <c r="X230" i="5"/>
  <c r="X21" i="5"/>
  <c r="X149" i="5"/>
  <c r="X122" i="5"/>
  <c r="X336" i="5"/>
  <c r="X356" i="5"/>
  <c r="X318" i="5"/>
  <c r="X154" i="5"/>
  <c r="X214" i="5"/>
  <c r="X20" i="5"/>
  <c r="X233" i="5"/>
  <c r="X70" i="5"/>
  <c r="X329" i="5"/>
  <c r="X98" i="5"/>
  <c r="X241" i="5"/>
  <c r="X301" i="5"/>
  <c r="X198" i="5"/>
  <c r="X134" i="5"/>
  <c r="X234" i="5"/>
  <c r="X174" i="5"/>
  <c r="X353" i="5"/>
  <c r="X34" i="5"/>
  <c r="X158" i="5"/>
  <c r="X331" i="5"/>
  <c r="X246" i="5"/>
  <c r="X114" i="5"/>
  <c r="X333" i="5"/>
  <c r="X82"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X90" i="5"/>
  <c r="X130" i="5"/>
  <c r="X383" i="5"/>
  <c r="S383" i="5"/>
  <c r="X313" i="5"/>
  <c r="X92" i="5"/>
  <c r="X76" i="5"/>
  <c r="X44" i="5"/>
  <c r="X250" i="5"/>
  <c r="X319" i="5"/>
  <c r="X242" i="5"/>
  <c r="X345" i="5"/>
  <c r="X285" i="5"/>
  <c r="X321" i="5"/>
  <c r="X249" i="5"/>
  <c r="X309" i="5"/>
  <c r="B32" i="6"/>
  <c r="B30" i="6"/>
  <c r="G30" i="6" s="1"/>
  <c r="B41" i="6"/>
  <c r="G41" i="6"/>
  <c r="B31" i="6"/>
  <c r="G31" i="6" s="1"/>
  <c r="F26" i="6"/>
  <c r="X18" i="5"/>
  <c r="B52" i="6"/>
  <c r="G52" i="6"/>
  <c r="B37" i="6"/>
  <c r="G37" i="6"/>
  <c r="B42" i="6"/>
  <c r="G42" i="6" s="1"/>
  <c r="G40" i="6"/>
  <c r="B50" i="6"/>
  <c r="G50" i="6" s="1"/>
  <c r="H50" i="6" s="1"/>
  <c r="B25" i="6"/>
  <c r="G25" i="6"/>
  <c r="X6" i="5"/>
  <c r="B39" i="6"/>
  <c r="G39" i="6" s="1"/>
  <c r="F24" i="6"/>
  <c r="F39" i="6" s="1"/>
  <c r="H39" i="6" s="1"/>
  <c r="G32" i="6"/>
  <c r="B29" i="6"/>
  <c r="G29" i="6"/>
  <c r="B24" i="6"/>
  <c r="G24" i="6" s="1"/>
  <c r="G22" i="6"/>
  <c r="H22" i="6" s="1"/>
  <c r="B47" i="6"/>
  <c r="G47" i="6" s="1"/>
  <c r="B46" i="6"/>
  <c r="G46" i="6"/>
  <c r="B26" i="6"/>
  <c r="G26" i="6"/>
  <c r="G21" i="6"/>
  <c r="H21" i="6" s="1"/>
  <c r="B36" i="6"/>
  <c r="G36" i="6" s="1"/>
  <c r="B45" i="6"/>
  <c r="G45" i="6" s="1"/>
  <c r="D17" i="6"/>
  <c r="B27" i="6"/>
  <c r="G27" i="6" s="1"/>
  <c r="F46" i="6"/>
  <c r="H46" i="6" s="1"/>
  <c r="F51" i="6"/>
  <c r="H51" i="6" s="1"/>
  <c r="F45" i="6"/>
  <c r="H45" i="6" s="1"/>
  <c r="D45" i="6" s="1"/>
  <c r="F66" i="6"/>
  <c r="F50" i="6"/>
  <c r="H25" i="6"/>
  <c r="D25" i="6" s="1"/>
  <c r="F35" i="6"/>
  <c r="F40" i="6"/>
  <c r="H40" i="6" s="1"/>
  <c r="K67" i="6"/>
  <c r="D16" i="6"/>
  <c r="D15" i="6"/>
  <c r="X354" i="5"/>
  <c r="X346" i="5"/>
  <c r="X140" i="5"/>
  <c r="X220" i="5"/>
  <c r="X340" i="5"/>
  <c r="X287" i="5"/>
  <c r="X152" i="5"/>
  <c r="X180" i="5"/>
  <c r="X375" i="5"/>
  <c r="X232" i="5"/>
  <c r="X264" i="5"/>
  <c r="X296" i="5"/>
  <c r="X192" i="5"/>
  <c r="X176" i="5"/>
  <c r="X362" i="5"/>
  <c r="X244" i="5"/>
  <c r="X276" i="5"/>
  <c r="X378" i="5"/>
  <c r="X151" i="5"/>
  <c r="X91" i="5"/>
  <c r="X281" i="5"/>
  <c r="X103" i="5"/>
  <c r="X320" i="5"/>
  <c r="X212" i="5"/>
  <c r="X339" i="5"/>
  <c r="X188" i="5"/>
  <c r="X370" i="5"/>
  <c r="X359" i="5"/>
  <c r="X366" i="5"/>
  <c r="X328" i="5"/>
  <c r="X204" i="5"/>
  <c r="X251" i="5"/>
  <c r="X365" i="5"/>
  <c r="X191" i="5"/>
  <c r="X243" i="5"/>
  <c r="X108" i="5"/>
  <c r="X112" i="5"/>
  <c r="X168" i="5"/>
  <c r="X164" i="5"/>
  <c r="X308" i="5"/>
  <c r="X200" i="5"/>
  <c r="X316" i="5"/>
  <c r="X144" i="5"/>
  <c r="X208" i="5"/>
  <c r="X382" i="5"/>
  <c r="X224" i="5"/>
  <c r="X256" i="5"/>
  <c r="X288" i="5"/>
  <c r="X367" i="5"/>
  <c r="X116" i="5"/>
  <c r="X236" i="5"/>
  <c r="X268" i="5"/>
  <c r="X300" i="5"/>
  <c r="X305" i="5"/>
  <c r="X277" i="5"/>
  <c r="X334" i="5"/>
  <c r="X297" i="5"/>
  <c r="X207" i="5"/>
  <c r="X194" i="5"/>
  <c r="X306" i="5"/>
  <c r="X115" i="5"/>
  <c r="X148" i="5"/>
  <c r="X386" i="5"/>
  <c r="X216" i="5"/>
  <c r="X355" i="5"/>
  <c r="X330" i="5"/>
  <c r="X262" i="5"/>
  <c r="X350" i="5"/>
  <c r="X312" i="5"/>
  <c r="X156" i="5"/>
  <c r="X358" i="5"/>
  <c r="X124" i="5"/>
  <c r="X248" i="5"/>
  <c r="X280" i="5"/>
  <c r="X184" i="5"/>
  <c r="X104" i="5"/>
  <c r="X228" i="5"/>
  <c r="X260" i="5"/>
  <c r="X292" i="5"/>
  <c r="X374" i="5"/>
  <c r="X279" i="5"/>
  <c r="X163" i="5"/>
  <c r="X102" i="5"/>
  <c r="X189" i="5"/>
  <c r="X128" i="5"/>
  <c r="X172" i="5"/>
  <c r="X342" i="5"/>
  <c r="X132" i="5"/>
  <c r="X324" i="5"/>
  <c r="X303" i="5"/>
  <c r="X211" i="5"/>
  <c r="X43" i="5"/>
  <c r="X215" i="5"/>
  <c r="X201" i="5"/>
  <c r="X87" i="5"/>
  <c r="X314" i="5"/>
  <c r="X136" i="5"/>
  <c r="X160" i="5"/>
  <c r="X196" i="5"/>
  <c r="X240" i="5"/>
  <c r="X272" i="5"/>
  <c r="X120" i="5"/>
  <c r="X252" i="5"/>
  <c r="X284" i="5"/>
  <c r="X261" i="5"/>
  <c r="X293" i="5"/>
  <c r="X239" i="5"/>
  <c r="X71" i="5"/>
  <c r="X265" i="5"/>
  <c r="AB12" i="5"/>
  <c r="AB9" i="5"/>
  <c r="AB10" i="5"/>
  <c r="AB14" i="5"/>
  <c r="AB17" i="5"/>
  <c r="AB16" i="5"/>
  <c r="AB8" i="5"/>
  <c r="AB13" i="5"/>
  <c r="AB15" i="5"/>
  <c r="AB11" i="5"/>
  <c r="AB7" i="5"/>
  <c r="X100" i="5"/>
  <c r="D21" i="6"/>
  <c r="X13" i="5"/>
  <c r="X10" i="5"/>
  <c r="X9" i="5"/>
  <c r="X12" i="5"/>
  <c r="X14" i="5"/>
  <c r="X17" i="5"/>
  <c r="X11" i="5"/>
  <c r="X15" i="5"/>
  <c r="X8" i="5"/>
  <c r="X7" i="5"/>
  <c r="X16" i="5"/>
  <c r="S48" i="5"/>
  <c r="S156" i="5"/>
  <c r="S19" i="5"/>
  <c r="S127" i="5"/>
  <c r="S279" i="5"/>
  <c r="S92" i="5"/>
  <c r="S244" i="5"/>
  <c r="S57" i="5"/>
  <c r="S165" i="5"/>
  <c r="S22" i="5"/>
  <c r="S130" i="5"/>
  <c r="S65" i="5"/>
  <c r="S173" i="5"/>
  <c r="S270" i="5"/>
  <c r="S208" i="5"/>
  <c r="S209" i="5"/>
  <c r="S336" i="5"/>
  <c r="S340" i="5"/>
  <c r="S337" i="5"/>
  <c r="S384" i="5"/>
  <c r="S198" i="5"/>
  <c r="S289" i="5"/>
  <c r="S50" i="5"/>
  <c r="S88" i="5"/>
  <c r="S333" i="5"/>
  <c r="S243" i="5"/>
  <c r="S29" i="5"/>
  <c r="S326" i="5"/>
  <c r="S47" i="5"/>
  <c r="S184" i="5"/>
  <c r="S54" i="5"/>
  <c r="S162" i="5"/>
  <c r="S25" i="5"/>
  <c r="S133" i="5"/>
  <c r="S285" i="5"/>
  <c r="S98" i="5"/>
  <c r="S250" i="5"/>
  <c r="S63" i="5"/>
  <c r="S171" i="5"/>
  <c r="S28" i="5"/>
  <c r="S136" i="5"/>
  <c r="S71" i="5"/>
  <c r="S179" i="5"/>
  <c r="S283" i="5"/>
  <c r="S228" i="5"/>
  <c r="S342" i="5"/>
  <c r="S372" i="5"/>
  <c r="S375" i="5"/>
  <c r="S356" i="5"/>
  <c r="S202" i="5"/>
  <c r="S318" i="5"/>
  <c r="S60" i="5"/>
  <c r="S168" i="5"/>
  <c r="S31" i="5"/>
  <c r="S139" i="5"/>
  <c r="S291" i="5"/>
  <c r="S104" i="5"/>
  <c r="S256" i="5"/>
  <c r="S69" i="5"/>
  <c r="S177" i="5"/>
  <c r="S34" i="5"/>
  <c r="S142" i="5"/>
  <c r="S77" i="5"/>
  <c r="S11" i="5"/>
  <c r="S294" i="5"/>
  <c r="S264" i="5"/>
  <c r="S235" i="5"/>
  <c r="S238" i="5"/>
  <c r="S360" i="5"/>
  <c r="S373" i="5"/>
  <c r="S197" i="5"/>
  <c r="S324" i="5"/>
  <c r="S66" i="5"/>
  <c r="S174" i="5"/>
  <c r="S37" i="5"/>
  <c r="S145" i="5"/>
  <c r="S297" i="5"/>
  <c r="S110" i="5"/>
  <c r="S262" i="5"/>
  <c r="S75" i="5"/>
  <c r="S183" i="5"/>
  <c r="S40" i="5"/>
  <c r="S148" i="5"/>
  <c r="S83" i="5"/>
  <c r="S17" i="5"/>
  <c r="S376" i="5"/>
  <c r="S329" i="5"/>
  <c r="S259" i="5"/>
  <c r="S240" i="5"/>
  <c r="S341" i="5"/>
  <c r="S354" i="5"/>
  <c r="S206" i="5"/>
  <c r="S386" i="5"/>
  <c r="S79" i="5"/>
  <c r="S152" i="5"/>
  <c r="S269" i="5"/>
  <c r="S82" i="5"/>
  <c r="S227" i="5"/>
  <c r="S252" i="5"/>
  <c r="S188" i="5"/>
  <c r="S85" i="5"/>
  <c r="S123" i="5"/>
  <c r="S327" i="5"/>
  <c r="S325" i="5"/>
  <c r="S120" i="5"/>
  <c r="S129" i="5"/>
  <c r="S203" i="5"/>
  <c r="S381" i="5"/>
  <c r="S296" i="5"/>
  <c r="S39" i="5"/>
  <c r="S147" i="5"/>
  <c r="S361" i="5"/>
  <c r="S18" i="5"/>
  <c r="S144" i="5"/>
  <c r="S153" i="5"/>
  <c r="S186" i="5"/>
  <c r="S306" i="5"/>
  <c r="S338" i="5"/>
  <c r="S8" i="5"/>
  <c r="S72" i="5"/>
  <c r="S180" i="5"/>
  <c r="S43" i="5"/>
  <c r="S151" i="5"/>
  <c r="S303" i="5"/>
  <c r="S116" i="5"/>
  <c r="S268" i="5"/>
  <c r="S81" i="5"/>
  <c r="S9" i="5"/>
  <c r="S46" i="5"/>
  <c r="S154" i="5"/>
  <c r="S89" i="5"/>
  <c r="S212" i="5"/>
  <c r="S215" i="5"/>
  <c r="S339" i="5"/>
  <c r="S330" i="5"/>
  <c r="S271" i="5"/>
  <c r="S363" i="5"/>
  <c r="S367" i="5"/>
  <c r="S380" i="5"/>
  <c r="S382" i="5"/>
  <c r="S266" i="5"/>
  <c r="S304" i="5"/>
  <c r="S125" i="5"/>
  <c r="S385" i="5"/>
  <c r="S13" i="5"/>
  <c r="S23" i="5"/>
  <c r="S334" i="5"/>
  <c r="S316" i="5"/>
  <c r="S278" i="5"/>
  <c r="S137" i="5"/>
  <c r="S109" i="5"/>
  <c r="S195" i="5"/>
  <c r="S78" i="5"/>
  <c r="S6" i="5"/>
  <c r="S49" i="5"/>
  <c r="S157" i="5"/>
  <c r="S309" i="5"/>
  <c r="S122" i="5"/>
  <c r="S274" i="5"/>
  <c r="S87" i="5"/>
  <c r="S15" i="5"/>
  <c r="S52" i="5"/>
  <c r="S160" i="5"/>
  <c r="S95" i="5"/>
  <c r="S226" i="5"/>
  <c r="S218" i="5"/>
  <c r="S358" i="5"/>
  <c r="S365" i="5"/>
  <c r="S216" i="5"/>
  <c r="S377" i="5"/>
  <c r="S220" i="5"/>
  <c r="S205" i="5"/>
  <c r="S190" i="5"/>
  <c r="S7" i="5"/>
  <c r="S370" i="5"/>
  <c r="S348" i="5"/>
  <c r="S310" i="5"/>
  <c r="S91" i="5"/>
  <c r="S281" i="5"/>
  <c r="S347" i="5"/>
  <c r="S242" i="5"/>
  <c r="S74" i="5"/>
  <c r="S357" i="5"/>
  <c r="S115" i="5"/>
  <c r="S192" i="5"/>
  <c r="S167" i="5"/>
  <c r="S231" i="5"/>
  <c r="S84" i="5"/>
  <c r="S12" i="5"/>
  <c r="S55" i="5"/>
  <c r="S163" i="5"/>
  <c r="S20" i="5"/>
  <c r="S128" i="5"/>
  <c r="S280" i="5"/>
  <c r="S93" i="5"/>
  <c r="S245" i="5"/>
  <c r="S58" i="5"/>
  <c r="S166" i="5"/>
  <c r="S101" i="5"/>
  <c r="S300" i="5"/>
  <c r="S233" i="5"/>
  <c r="S236" i="5"/>
  <c r="S374" i="5"/>
  <c r="S331" i="5"/>
  <c r="S265" i="5"/>
  <c r="S232" i="5"/>
  <c r="S241" i="5"/>
  <c r="S323" i="5"/>
  <c r="S90" i="5"/>
  <c r="S61" i="5"/>
  <c r="S169" i="5"/>
  <c r="S26" i="5"/>
  <c r="S134" i="5"/>
  <c r="S286" i="5"/>
  <c r="S251" i="5"/>
  <c r="S64" i="5"/>
  <c r="S107" i="5"/>
  <c r="S343" i="5"/>
  <c r="S219" i="5"/>
  <c r="S253" i="5"/>
  <c r="S234" i="5"/>
  <c r="S379" i="5"/>
  <c r="S371" i="5"/>
  <c r="S194" i="5"/>
  <c r="S314" i="5"/>
  <c r="S96" i="5"/>
  <c r="S175" i="5"/>
  <c r="S32" i="5"/>
  <c r="S292" i="5"/>
  <c r="S257" i="5"/>
  <c r="S70" i="5"/>
  <c r="S364" i="5"/>
  <c r="S247" i="5"/>
  <c r="S344" i="5"/>
  <c r="S217" i="5"/>
  <c r="S237" i="5"/>
  <c r="S191" i="5"/>
  <c r="S119" i="5"/>
  <c r="S353" i="5"/>
  <c r="S214" i="5"/>
  <c r="S196" i="5"/>
  <c r="S193" i="5"/>
  <c r="S16" i="5"/>
  <c r="S272" i="5"/>
  <c r="S275" i="5"/>
  <c r="S378" i="5"/>
  <c r="S321" i="5"/>
  <c r="S248" i="5"/>
  <c r="S99" i="5"/>
  <c r="S172" i="5"/>
  <c r="S345" i="5"/>
  <c r="S67" i="5"/>
  <c r="S105" i="5"/>
  <c r="S113" i="5"/>
  <c r="S210" i="5"/>
  <c r="S201" i="5"/>
  <c r="S211" i="5"/>
  <c r="S277" i="5"/>
  <c r="S108" i="5"/>
  <c r="S288" i="5"/>
  <c r="S158" i="5"/>
  <c r="S131" i="5"/>
  <c r="S346" i="5"/>
  <c r="S56" i="5"/>
  <c r="S359" i="5"/>
  <c r="S299" i="5"/>
  <c r="S254" i="5"/>
  <c r="S140" i="5"/>
  <c r="S178" i="5"/>
  <c r="S258" i="5"/>
  <c r="S301" i="5"/>
  <c r="S44" i="5"/>
  <c r="S332" i="5"/>
  <c r="S313" i="5"/>
  <c r="S21" i="5"/>
  <c r="S350" i="5"/>
  <c r="S261" i="5"/>
  <c r="S230" i="5"/>
  <c r="S267" i="5"/>
  <c r="S317" i="5"/>
  <c r="S308" i="5"/>
  <c r="S328" i="5"/>
  <c r="S102" i="5"/>
  <c r="S260" i="5"/>
  <c r="S73" i="5"/>
  <c r="S181" i="5"/>
  <c r="S38" i="5"/>
  <c r="S146" i="5"/>
  <c r="S298" i="5"/>
  <c r="S111" i="5"/>
  <c r="S263" i="5"/>
  <c r="S76" i="5"/>
  <c r="S10" i="5"/>
  <c r="S276" i="5"/>
  <c r="S320" i="5"/>
  <c r="S117" i="5"/>
  <c r="S114" i="5"/>
  <c r="S164" i="5"/>
  <c r="S94" i="5"/>
  <c r="S335" i="5"/>
  <c r="S366" i="5"/>
  <c r="S138" i="5"/>
  <c r="S112" i="5"/>
  <c r="S295" i="5"/>
  <c r="S161" i="5"/>
  <c r="S273" i="5"/>
  <c r="S189" i="5"/>
  <c r="S126" i="5"/>
  <c r="S284" i="5"/>
  <c r="S97" i="5"/>
  <c r="S249" i="5"/>
  <c r="S62" i="5"/>
  <c r="S170" i="5"/>
  <c r="S27" i="5"/>
  <c r="S135" i="5"/>
  <c r="S287" i="5"/>
  <c r="S100" i="5"/>
  <c r="S35" i="5"/>
  <c r="S143" i="5"/>
  <c r="S355" i="5"/>
  <c r="S207" i="5"/>
  <c r="S221" i="5"/>
  <c r="S224" i="5"/>
  <c r="S222" i="5"/>
  <c r="S5" i="5"/>
  <c r="S352" i="5"/>
  <c r="S204" i="5"/>
  <c r="S185" i="5"/>
  <c r="S24" i="5"/>
  <c r="S132" i="5"/>
  <c r="S290" i="5"/>
  <c r="S103" i="5"/>
  <c r="S255" i="5"/>
  <c r="S68" i="5"/>
  <c r="S176" i="5"/>
  <c r="S33" i="5"/>
  <c r="S141" i="5"/>
  <c r="S293" i="5"/>
  <c r="S106" i="5"/>
  <c r="S41" i="5"/>
  <c r="S149" i="5"/>
  <c r="S362" i="5"/>
  <c r="S225" i="5"/>
  <c r="S239" i="5"/>
  <c r="S351" i="5"/>
  <c r="S282" i="5"/>
  <c r="S312" i="5"/>
  <c r="S199" i="5"/>
  <c r="S319" i="5"/>
  <c r="S200" i="5"/>
  <c r="S30" i="5"/>
  <c r="S182" i="5"/>
  <c r="S155" i="5"/>
  <c r="S369" i="5"/>
  <c r="S223" i="5"/>
  <c r="S36" i="5"/>
  <c r="S80" i="5"/>
  <c r="S305" i="5"/>
  <c r="S53" i="5"/>
  <c r="S307" i="5"/>
  <c r="S42" i="5"/>
  <c r="S86" i="5"/>
  <c r="S51" i="5"/>
  <c r="S311" i="5"/>
  <c r="S59" i="5"/>
  <c r="S213" i="5"/>
  <c r="S322" i="5"/>
  <c r="S315" i="5"/>
  <c r="S187" i="5"/>
  <c r="S302" i="5"/>
  <c r="S45" i="5"/>
  <c r="S118" i="5"/>
  <c r="S229" i="5"/>
  <c r="S368" i="5"/>
  <c r="G64" i="6" a="1"/>
  <c r="S150" i="5"/>
  <c r="S121" i="5"/>
  <c r="S14" i="5"/>
  <c r="S159" i="5"/>
  <c r="S124" i="5"/>
  <c r="S349" i="5"/>
  <c r="S246" i="5"/>
  <c r="B32" i="4" l="1"/>
  <c r="A19" i="6" s="1"/>
  <c r="B59" i="4"/>
  <c r="A42" i="6" s="1"/>
  <c r="B53" i="4"/>
  <c r="A37" i="6" s="1"/>
  <c r="B71" i="4"/>
  <c r="A52" i="6" s="1"/>
  <c r="B65" i="4"/>
  <c r="A47" i="6" s="1"/>
  <c r="A17" i="6"/>
  <c r="B58" i="4"/>
  <c r="A41" i="6" s="1"/>
  <c r="B70" i="4"/>
  <c r="A51" i="6" s="1"/>
  <c r="B64" i="4"/>
  <c r="A46" i="6" s="1"/>
  <c r="D49" i="4"/>
  <c r="D67" i="4"/>
  <c r="D37" i="4"/>
  <c r="D61" i="4"/>
  <c r="D31" i="4"/>
  <c r="B33" i="4"/>
  <c r="A20" i="6" s="1"/>
  <c r="B63" i="4"/>
  <c r="A45" i="6" s="1"/>
  <c r="B51" i="4"/>
  <c r="A35" i="6" s="1"/>
  <c r="B69" i="4"/>
  <c r="A50" i="6" s="1"/>
  <c r="A26" i="6"/>
  <c r="B57" i="4"/>
  <c r="A40" i="6" s="1"/>
  <c r="C21" i="6"/>
  <c r="G64" i="6"/>
  <c r="B64" i="6" s="1"/>
  <c r="D40" i="6"/>
  <c r="C40" i="6"/>
  <c r="H35" i="6"/>
  <c r="C39" i="6"/>
  <c r="D39" i="6"/>
  <c r="D22" i="6"/>
  <c r="K68" i="6"/>
  <c r="C22" i="6"/>
  <c r="D50" i="6"/>
  <c r="C50" i="6"/>
  <c r="C51" i="6"/>
  <c r="D51" i="6"/>
  <c r="D46" i="6"/>
  <c r="C46" i="6"/>
  <c r="F29" i="6"/>
  <c r="H29" i="6" s="1"/>
  <c r="F49" i="6"/>
  <c r="H49" i="6" s="1"/>
  <c r="F65" i="6"/>
  <c r="G19" i="6"/>
  <c r="B44" i="6"/>
  <c r="G44" i="6" s="1"/>
  <c r="B49" i="6"/>
  <c r="G49" i="6" s="1"/>
  <c r="B34" i="6"/>
  <c r="G34" i="6" s="1"/>
  <c r="F54" i="6"/>
  <c r="F34" i="6"/>
  <c r="C15" i="6"/>
  <c r="F44" i="6"/>
  <c r="F67" i="6"/>
  <c r="F31" i="6"/>
  <c r="H31" i="6" s="1"/>
  <c r="F41" i="6"/>
  <c r="H41" i="6" s="1"/>
  <c r="F36" i="6"/>
  <c r="H36" i="6" s="1"/>
  <c r="H26" i="6"/>
  <c r="G67" i="6"/>
  <c r="H24" i="6"/>
  <c r="G65" i="6"/>
  <c r="D55" i="4"/>
  <c r="B55" i="4"/>
  <c r="A38" i="6" s="1"/>
  <c r="E4" i="8"/>
  <c r="A38" i="2"/>
  <c r="B31" i="4"/>
  <c r="A18" i="6" s="1"/>
  <c r="B19" i="4"/>
  <c r="C29" i="3"/>
  <c r="A9" i="2"/>
  <c r="B28" i="4"/>
  <c r="J17" i="6"/>
  <c r="J54" i="6"/>
  <c r="B30" i="3"/>
  <c r="C30" i="3"/>
  <c r="L66" i="6"/>
  <c r="B38" i="4"/>
  <c r="B27" i="3"/>
  <c r="J31" i="6"/>
  <c r="J49" i="6"/>
  <c r="B12" i="3"/>
  <c r="B74" i="4"/>
  <c r="A53" i="6" s="1"/>
  <c r="I12" i="6"/>
  <c r="C12" i="6" s="1"/>
  <c r="G25" i="4"/>
  <c r="I45" i="6"/>
  <c r="C45" i="6" s="1"/>
  <c r="A63" i="2"/>
  <c r="A34" i="2"/>
  <c r="C16" i="3"/>
  <c r="J66" i="6"/>
  <c r="A40" i="2"/>
  <c r="I30" i="6"/>
  <c r="C30" i="6" s="1"/>
  <c r="A24" i="2"/>
  <c r="A51" i="2"/>
  <c r="D4" i="8"/>
  <c r="A18" i="2"/>
  <c r="J4" i="6"/>
  <c r="C5" i="7"/>
  <c r="I52" i="6"/>
  <c r="I14" i="6"/>
  <c r="H4" i="8"/>
  <c r="D74" i="4"/>
  <c r="G14" i="6"/>
  <c r="H14" i="6" s="1"/>
  <c r="F19" i="6"/>
  <c r="H19" i="6" s="1"/>
  <c r="B35" i="6"/>
  <c r="G35" i="6" s="1"/>
  <c r="G20" i="6"/>
  <c r="H20" i="6" s="1"/>
  <c r="F27" i="6"/>
  <c r="V6" i="5"/>
  <c r="V12" i="5"/>
  <c r="V18" i="5"/>
  <c r="V187" i="5"/>
  <c r="R187" i="5" s="1"/>
  <c r="V196" i="5"/>
  <c r="R196" i="5" s="1"/>
  <c r="V204" i="5"/>
  <c r="R204" i="5" s="1"/>
  <c r="V211" i="5"/>
  <c r="V217" i="5"/>
  <c r="V223" i="5"/>
  <c r="V229" i="5"/>
  <c r="V235" i="5"/>
  <c r="V241" i="5"/>
  <c r="R241" i="5" s="1"/>
  <c r="V19" i="5"/>
  <c r="V25" i="5"/>
  <c r="V31" i="5"/>
  <c r="V37" i="5"/>
  <c r="V43" i="5"/>
  <c r="V49" i="5"/>
  <c r="V55" i="5"/>
  <c r="V61" i="5"/>
  <c r="V67" i="5"/>
  <c r="V73" i="5"/>
  <c r="V79" i="5"/>
  <c r="V85" i="5"/>
  <c r="V91" i="5"/>
  <c r="V97" i="5"/>
  <c r="V103" i="5"/>
  <c r="V109" i="5"/>
  <c r="V115" i="5"/>
  <c r="V121" i="5"/>
  <c r="V127" i="5"/>
  <c r="V133" i="5"/>
  <c r="V139" i="5"/>
  <c r="V145" i="5"/>
  <c r="V151" i="5"/>
  <c r="V157" i="5"/>
  <c r="V163" i="5"/>
  <c r="V169" i="5"/>
  <c r="V175" i="5"/>
  <c r="V181" i="5"/>
  <c r="V188" i="5"/>
  <c r="R188" i="5" s="1"/>
  <c r="V205" i="5"/>
  <c r="R205" i="5" s="1"/>
  <c r="V242" i="5"/>
  <c r="R242" i="5" s="1"/>
  <c r="V323" i="5"/>
  <c r="R323" i="5" s="1"/>
  <c r="V7" i="5"/>
  <c r="V13" i="5"/>
  <c r="V197" i="5"/>
  <c r="R197" i="5" s="1"/>
  <c r="V212" i="5"/>
  <c r="V218" i="5"/>
  <c r="V224" i="5"/>
  <c r="V230" i="5"/>
  <c r="V236" i="5"/>
  <c r="V20" i="5"/>
  <c r="V26" i="5"/>
  <c r="V32" i="5"/>
  <c r="V38" i="5"/>
  <c r="V44" i="5"/>
  <c r="V50" i="5"/>
  <c r="V56" i="5"/>
  <c r="V62" i="5"/>
  <c r="V68" i="5"/>
  <c r="V74" i="5"/>
  <c r="V80" i="5"/>
  <c r="V86" i="5"/>
  <c r="V92" i="5"/>
  <c r="V98" i="5"/>
  <c r="V104" i="5"/>
  <c r="V110" i="5"/>
  <c r="V116" i="5"/>
  <c r="V122" i="5"/>
  <c r="V128" i="5"/>
  <c r="V134" i="5"/>
  <c r="V140" i="5"/>
  <c r="V146" i="5"/>
  <c r="V152" i="5"/>
  <c r="V158" i="5"/>
  <c r="V164" i="5"/>
  <c r="V170" i="5"/>
  <c r="V176" i="5"/>
  <c r="V182" i="5"/>
  <c r="V198" i="5"/>
  <c r="R198" i="5" s="1"/>
  <c r="V316" i="5"/>
  <c r="R316" i="5" s="1"/>
  <c r="V8" i="5"/>
  <c r="V14" i="5"/>
  <c r="V190" i="5"/>
  <c r="R190" i="5" s="1"/>
  <c r="V207" i="5"/>
  <c r="V213" i="5"/>
  <c r="V219" i="5"/>
  <c r="V225" i="5"/>
  <c r="V231" i="5"/>
  <c r="V237" i="5"/>
  <c r="V325" i="5"/>
  <c r="V331" i="5"/>
  <c r="V337" i="5"/>
  <c r="V343" i="5"/>
  <c r="V349" i="5"/>
  <c r="V355" i="5"/>
  <c r="V361" i="5"/>
  <c r="V367" i="5"/>
  <c r="V373" i="5"/>
  <c r="V379" i="5"/>
  <c r="V21" i="5"/>
  <c r="V27" i="5"/>
  <c r="V33" i="5"/>
  <c r="V39" i="5"/>
  <c r="V45" i="5"/>
  <c r="V51" i="5"/>
  <c r="V57" i="5"/>
  <c r="V63" i="5"/>
  <c r="V69" i="5"/>
  <c r="V75" i="5"/>
  <c r="V81" i="5"/>
  <c r="V87" i="5"/>
  <c r="V93" i="5"/>
  <c r="V99" i="5"/>
  <c r="V105" i="5"/>
  <c r="V111" i="5"/>
  <c r="V117" i="5"/>
  <c r="V123" i="5"/>
  <c r="V129" i="5"/>
  <c r="V135" i="5"/>
  <c r="V141" i="5"/>
  <c r="V147" i="5"/>
  <c r="V153" i="5"/>
  <c r="V159" i="5"/>
  <c r="V165" i="5"/>
  <c r="V171" i="5"/>
  <c r="V177" i="5"/>
  <c r="V183" i="5"/>
  <c r="V191" i="5"/>
  <c r="R191" i="5" s="1"/>
  <c r="V9" i="5"/>
  <c r="V15" i="5"/>
  <c r="V200" i="5"/>
  <c r="R200" i="5" s="1"/>
  <c r="V208" i="5"/>
  <c r="V214" i="5"/>
  <c r="V220" i="5"/>
  <c r="V226" i="5"/>
  <c r="V232" i="5"/>
  <c r="V238" i="5"/>
  <c r="V22" i="5"/>
  <c r="V28" i="5"/>
  <c r="V34" i="5"/>
  <c r="V40" i="5"/>
  <c r="V46" i="5"/>
  <c r="V52" i="5"/>
  <c r="V58" i="5"/>
  <c r="V64" i="5"/>
  <c r="V70" i="5"/>
  <c r="V76" i="5"/>
  <c r="V82" i="5"/>
  <c r="V88" i="5"/>
  <c r="V94" i="5"/>
  <c r="V100" i="5"/>
  <c r="V106" i="5"/>
  <c r="V112" i="5"/>
  <c r="V118" i="5"/>
  <c r="V124" i="5"/>
  <c r="V130" i="5"/>
  <c r="V136" i="5"/>
  <c r="V142" i="5"/>
  <c r="V148" i="5"/>
  <c r="V154" i="5"/>
  <c r="V160" i="5"/>
  <c r="V166" i="5"/>
  <c r="V172" i="5"/>
  <c r="V178" i="5"/>
  <c r="V184" i="5"/>
  <c r="R184" i="5" s="1"/>
  <c r="V201" i="5"/>
  <c r="R201" i="5" s="1"/>
  <c r="V319" i="5"/>
  <c r="R319" i="5" s="1"/>
  <c r="V10" i="5"/>
  <c r="V16" i="5"/>
  <c r="V193" i="5"/>
  <c r="R193" i="5" s="1"/>
  <c r="V209" i="5"/>
  <c r="V215" i="5"/>
  <c r="V221" i="5"/>
  <c r="V227" i="5"/>
  <c r="V233" i="5"/>
  <c r="V239" i="5"/>
  <c r="V11" i="5"/>
  <c r="V17" i="5"/>
  <c r="V186" i="5"/>
  <c r="R186" i="5" s="1"/>
  <c r="V203" i="5"/>
  <c r="R203" i="5" s="1"/>
  <c r="V210" i="5"/>
  <c r="V216" i="5"/>
  <c r="V222" i="5"/>
  <c r="V228" i="5"/>
  <c r="V234" i="5"/>
  <c r="V240" i="5"/>
  <c r="V42" i="5"/>
  <c r="V72" i="5"/>
  <c r="V47" i="5"/>
  <c r="V53" i="5"/>
  <c r="V78" i="5"/>
  <c r="V101" i="5"/>
  <c r="V114" i="5"/>
  <c r="V54" i="5"/>
  <c r="V83" i="5"/>
  <c r="V102" i="5"/>
  <c r="V23" i="5"/>
  <c r="V59" i="5"/>
  <c r="V84" i="5"/>
  <c r="V24" i="5"/>
  <c r="V29" i="5"/>
  <c r="V60" i="5"/>
  <c r="V89" i="5"/>
  <c r="V253" i="5"/>
  <c r="V266" i="5"/>
  <c r="V280" i="5"/>
  <c r="V309" i="5"/>
  <c r="V335" i="5"/>
  <c r="V351" i="5"/>
  <c r="V377" i="5"/>
  <c r="V385" i="5"/>
  <c r="R385" i="5" s="1"/>
  <c r="V30" i="5"/>
  <c r="V65" i="5"/>
  <c r="V90" i="5"/>
  <c r="V107" i="5"/>
  <c r="V120" i="5"/>
  <c r="V41" i="5"/>
  <c r="V71" i="5"/>
  <c r="V96" i="5"/>
  <c r="V119" i="5"/>
  <c r="V35" i="5"/>
  <c r="V36" i="5"/>
  <c r="V48" i="5"/>
  <c r="V125" i="5"/>
  <c r="V199" i="5"/>
  <c r="R199" i="5" s="1"/>
  <c r="V255" i="5"/>
  <c r="V270" i="5"/>
  <c r="V283" i="5"/>
  <c r="V294" i="5"/>
  <c r="V304" i="5"/>
  <c r="V376" i="5"/>
  <c r="V384" i="5"/>
  <c r="R384" i="5" s="1"/>
  <c r="V143" i="5"/>
  <c r="V256" i="5"/>
  <c r="V332" i="5"/>
  <c r="V340" i="5"/>
  <c r="V348" i="5"/>
  <c r="V363" i="5"/>
  <c r="V66" i="5"/>
  <c r="V126" i="5"/>
  <c r="V108" i="5"/>
  <c r="V144" i="5"/>
  <c r="V174" i="5"/>
  <c r="V77" i="5"/>
  <c r="V149" i="5"/>
  <c r="V113" i="5"/>
  <c r="V132" i="5"/>
  <c r="V192" i="5"/>
  <c r="R192" i="5" s="1"/>
  <c r="V247" i="5"/>
  <c r="V261" i="5"/>
  <c r="V276" i="5"/>
  <c r="V288" i="5"/>
  <c r="V150" i="5"/>
  <c r="V179" i="5"/>
  <c r="V262" i="5"/>
  <c r="V299" i="5"/>
  <c r="V308" i="5"/>
  <c r="V318" i="5"/>
  <c r="R318" i="5" s="1"/>
  <c r="V344" i="5"/>
  <c r="V352" i="5"/>
  <c r="V359" i="5"/>
  <c r="V366" i="5"/>
  <c r="V95" i="5"/>
  <c r="V137" i="5"/>
  <c r="V167" i="5"/>
  <c r="V194" i="5"/>
  <c r="R194" i="5" s="1"/>
  <c r="V245" i="5"/>
  <c r="V264" i="5"/>
  <c r="V320" i="5"/>
  <c r="R320" i="5" s="1"/>
  <c r="V329" i="5"/>
  <c r="V339" i="5"/>
  <c r="V246" i="5"/>
  <c r="V282" i="5"/>
  <c r="V296" i="5"/>
  <c r="V383" i="5"/>
  <c r="R383" i="5" s="1"/>
  <c r="V131" i="5"/>
  <c r="V162" i="5"/>
  <c r="V272" i="5"/>
  <c r="V289" i="5"/>
  <c r="V314" i="5"/>
  <c r="R314" i="5" s="1"/>
  <c r="V334" i="5"/>
  <c r="V138" i="5"/>
  <c r="V168" i="5"/>
  <c r="V189" i="5"/>
  <c r="R189" i="5" s="1"/>
  <c r="V258" i="5"/>
  <c r="V275" i="5"/>
  <c r="V291" i="5"/>
  <c r="V303" i="5"/>
  <c r="V326" i="5"/>
  <c r="V336" i="5"/>
  <c r="V173" i="5"/>
  <c r="V206" i="5"/>
  <c r="R206" i="5" s="1"/>
  <c r="V243" i="5"/>
  <c r="V260" i="5"/>
  <c r="V279" i="5"/>
  <c r="V338" i="5"/>
  <c r="V347" i="5"/>
  <c r="V259" i="5"/>
  <c r="V302" i="5"/>
  <c r="V330" i="5"/>
  <c r="V365" i="5"/>
  <c r="V374" i="5"/>
  <c r="V285" i="5"/>
  <c r="V356" i="5"/>
  <c r="V161" i="5"/>
  <c r="V284" i="5"/>
  <c r="V180" i="5"/>
  <c r="V286" i="5"/>
  <c r="V307" i="5"/>
  <c r="V254" i="5"/>
  <c r="V287" i="5"/>
  <c r="V310" i="5"/>
  <c r="V322" i="5"/>
  <c r="R322" i="5" s="1"/>
  <c r="V372" i="5"/>
  <c r="V382" i="5"/>
  <c r="R382" i="5" s="1"/>
  <c r="V5" i="5"/>
  <c r="V257" i="5"/>
  <c r="V362" i="5"/>
  <c r="V185" i="5"/>
  <c r="R185" i="5" s="1"/>
  <c r="V155" i="5"/>
  <c r="V297" i="5"/>
  <c r="V327" i="5"/>
  <c r="V342" i="5"/>
  <c r="V357" i="5"/>
  <c r="V248" i="5"/>
  <c r="V277" i="5"/>
  <c r="V300" i="5"/>
  <c r="V346" i="5"/>
  <c r="V195" i="5"/>
  <c r="R195" i="5" s="1"/>
  <c r="V249" i="5"/>
  <c r="V301" i="5"/>
  <c r="V369" i="5"/>
  <c r="V252" i="5"/>
  <c r="V306" i="5"/>
  <c r="V321" i="5"/>
  <c r="R321" i="5" s="1"/>
  <c r="V292" i="5"/>
  <c r="V317" i="5"/>
  <c r="R317" i="5" s="1"/>
  <c r="V156" i="5"/>
  <c r="V244" i="5"/>
  <c r="V358" i="5"/>
  <c r="V375" i="5"/>
  <c r="V293" i="5"/>
  <c r="V251" i="5"/>
  <c r="V341" i="5"/>
  <c r="V263" i="5"/>
  <c r="V298" i="5"/>
  <c r="V265" i="5"/>
  <c r="V345" i="5"/>
  <c r="V378" i="5"/>
  <c r="V305" i="5"/>
  <c r="V364" i="5"/>
  <c r="V267" i="5"/>
  <c r="V324" i="5"/>
  <c r="R324" i="5" s="1"/>
  <c r="V380" i="5"/>
  <c r="R380" i="5" s="1"/>
  <c r="V268" i="5"/>
  <c r="V311" i="5"/>
  <c r="V269" i="5"/>
  <c r="V350" i="5"/>
  <c r="V381" i="5"/>
  <c r="R381" i="5" s="1"/>
  <c r="V273" i="5"/>
  <c r="V274" i="5"/>
  <c r="V313" i="5"/>
  <c r="V328" i="5"/>
  <c r="V353" i="5"/>
  <c r="V278" i="5"/>
  <c r="V290" i="5"/>
  <c r="V202" i="5"/>
  <c r="R202" i="5" s="1"/>
  <c r="V360" i="5"/>
  <c r="V368" i="5"/>
  <c r="V370" i="5"/>
  <c r="V371" i="5"/>
  <c r="V250" i="5"/>
  <c r="V281" i="5"/>
  <c r="V333" i="5"/>
  <c r="V295" i="5"/>
  <c r="V386" i="5"/>
  <c r="R386" i="5" s="1"/>
  <c r="V315" i="5"/>
  <c r="R315" i="5" s="1"/>
  <c r="V354" i="5"/>
  <c r="V271" i="5"/>
  <c r="V312" i="5"/>
  <c r="E4" i="5"/>
  <c r="C4" i="5"/>
  <c r="T249" i="5"/>
  <c r="T56" i="5"/>
  <c r="T158" i="5"/>
  <c r="T304" i="5"/>
  <c r="T111" i="5"/>
  <c r="T257" i="5"/>
  <c r="T64" i="5"/>
  <c r="T166" i="5"/>
  <c r="T265" i="5"/>
  <c r="T220" i="5"/>
  <c r="T72" i="5"/>
  <c r="T83" i="5"/>
  <c r="T11" i="5"/>
  <c r="T373" i="5"/>
  <c r="T54" i="5"/>
  <c r="T156" i="5"/>
  <c r="T97" i="5"/>
  <c r="T243" i="5"/>
  <c r="T50" i="5"/>
  <c r="T152" i="5"/>
  <c r="T298" i="5"/>
  <c r="T105" i="5"/>
  <c r="T251" i="5"/>
  <c r="T58" i="5"/>
  <c r="T331" i="5"/>
  <c r="T377" i="5"/>
  <c r="T338" i="5"/>
  <c r="T148" i="5"/>
  <c r="T77" i="5"/>
  <c r="T360" i="5"/>
  <c r="T356" i="5"/>
  <c r="T48" i="5"/>
  <c r="T284" i="5"/>
  <c r="T91" i="5"/>
  <c r="T13" i="5"/>
  <c r="T44" i="5"/>
  <c r="T146" i="5"/>
  <c r="T292" i="5"/>
  <c r="T99" i="5"/>
  <c r="T245" i="5"/>
  <c r="T365" i="5"/>
  <c r="T216" i="5"/>
  <c r="T369" i="5"/>
  <c r="T40" i="5"/>
  <c r="T142" i="5"/>
  <c r="T238" i="5"/>
  <c r="T375" i="5"/>
  <c r="T337" i="5"/>
  <c r="T42" i="5"/>
  <c r="T231" i="5"/>
  <c r="T36" i="5"/>
  <c r="T368" i="5"/>
  <c r="T246" i="5"/>
  <c r="T177" i="5"/>
  <c r="T228" i="5"/>
  <c r="T209" i="5"/>
  <c r="T336" i="5"/>
  <c r="T361" i="5"/>
  <c r="T229" i="5"/>
  <c r="T328" i="5"/>
  <c r="T223" i="5"/>
  <c r="T306" i="5"/>
  <c r="T110" i="5"/>
  <c r="T256" i="5"/>
  <c r="T179" i="5"/>
  <c r="T270" i="5"/>
  <c r="T349" i="5"/>
  <c r="T295" i="5"/>
  <c r="T307" i="5"/>
  <c r="T104" i="5"/>
  <c r="T71" i="5"/>
  <c r="T173" i="5"/>
  <c r="T213" i="5"/>
  <c r="T155" i="5"/>
  <c r="T186" i="5"/>
  <c r="T291" i="5"/>
  <c r="T136" i="5"/>
  <c r="T65" i="5"/>
  <c r="T167" i="5"/>
  <c r="T47" i="5"/>
  <c r="T161" i="5"/>
  <c r="T59" i="5"/>
  <c r="T299" i="5"/>
  <c r="T53" i="5"/>
  <c r="T124" i="5"/>
  <c r="T39" i="5"/>
  <c r="T118" i="5"/>
  <c r="T311" i="5"/>
  <c r="T74" i="5"/>
  <c r="T305" i="5"/>
  <c r="T159" i="5"/>
  <c r="T261" i="5"/>
  <c r="T153" i="5"/>
  <c r="T244" i="5"/>
  <c r="T51" i="5"/>
  <c r="T138" i="5"/>
  <c r="T45" i="5"/>
  <c r="T14" i="5"/>
  <c r="T351" i="5"/>
  <c r="T8" i="5"/>
  <c r="T27" i="5"/>
  <c r="T129" i="5"/>
  <c r="T82" i="5"/>
  <c r="T10" i="5"/>
  <c r="T113" i="5"/>
  <c r="T343" i="5"/>
  <c r="T233" i="5"/>
  <c r="T176" i="5"/>
  <c r="T49" i="5"/>
  <c r="T151" i="5"/>
  <c r="T329" i="5"/>
  <c r="T235" i="5"/>
  <c r="T141" i="5"/>
  <c r="T133" i="5"/>
  <c r="T279" i="5"/>
  <c r="T86" i="5"/>
  <c r="T225" i="5"/>
  <c r="T80" i="5"/>
  <c r="T126" i="5"/>
  <c r="T278" i="5"/>
  <c r="T85" i="5"/>
  <c r="T7" i="5"/>
  <c r="T38" i="5"/>
  <c r="T140" i="5"/>
  <c r="T286" i="5"/>
  <c r="T93" i="5"/>
  <c r="T358" i="5"/>
  <c r="T330" i="5"/>
  <c r="T112" i="5"/>
  <c r="T183" i="5"/>
  <c r="T34" i="5"/>
  <c r="T342" i="5"/>
  <c r="T372" i="5"/>
  <c r="T340" i="5"/>
  <c r="T62" i="5"/>
  <c r="T263" i="5"/>
  <c r="T172" i="5"/>
  <c r="T78" i="5"/>
  <c r="T17" i="5"/>
  <c r="T24" i="5"/>
  <c r="T19" i="5"/>
  <c r="T293" i="5"/>
  <c r="T308" i="5"/>
  <c r="T302" i="5"/>
  <c r="T132" i="5"/>
  <c r="T312" i="5"/>
  <c r="T352" i="5"/>
  <c r="T120" i="5"/>
  <c r="T272" i="5"/>
  <c r="T79" i="5"/>
  <c r="T181" i="5"/>
  <c r="T32" i="5"/>
  <c r="T134" i="5"/>
  <c r="T280" i="5"/>
  <c r="T218" i="5"/>
  <c r="T339" i="5"/>
  <c r="T147" i="5"/>
  <c r="T75" i="5"/>
  <c r="T310" i="5"/>
  <c r="T282" i="5"/>
  <c r="T5" i="5"/>
  <c r="T326" i="5"/>
  <c r="T114" i="5"/>
  <c r="T266" i="5"/>
  <c r="T73" i="5"/>
  <c r="T175" i="5"/>
  <c r="T26" i="5"/>
  <c r="T128" i="5"/>
  <c r="T226" i="5"/>
  <c r="T215" i="5"/>
  <c r="T182" i="5"/>
  <c r="T262" i="5"/>
  <c r="T69" i="5"/>
  <c r="T283" i="5"/>
  <c r="T208" i="5"/>
  <c r="T300" i="5"/>
  <c r="T290" i="5"/>
  <c r="T6" i="5"/>
  <c r="T43" i="5"/>
  <c r="T376" i="5"/>
  <c r="T264" i="5"/>
  <c r="T255" i="5"/>
  <c r="T25" i="5"/>
  <c r="T127" i="5"/>
  <c r="T273" i="5"/>
  <c r="T149" i="5"/>
  <c r="T267" i="5"/>
  <c r="T164" i="5"/>
  <c r="T117" i="5"/>
  <c r="T70" i="5"/>
  <c r="T101" i="5"/>
  <c r="T232" i="5"/>
  <c r="T180" i="5"/>
  <c r="T294" i="5"/>
  <c r="T162" i="5"/>
  <c r="T121" i="5"/>
  <c r="T115" i="5"/>
  <c r="T68" i="5"/>
  <c r="T150" i="5"/>
  <c r="T144" i="5"/>
  <c r="T224" i="5"/>
  <c r="T222" i="5"/>
  <c r="T366" i="5"/>
  <c r="T333" i="5"/>
  <c r="T108" i="5"/>
  <c r="T260" i="5"/>
  <c r="T67" i="5"/>
  <c r="T169" i="5"/>
  <c r="T20" i="5"/>
  <c r="T95" i="5"/>
  <c r="T212" i="5"/>
  <c r="T109" i="5"/>
  <c r="T170" i="5"/>
  <c r="T21" i="5"/>
  <c r="T123" i="5"/>
  <c r="T269" i="5"/>
  <c r="T221" i="5"/>
  <c r="T350" i="5"/>
  <c r="T359" i="5"/>
  <c r="T325" i="5"/>
  <c r="T289" i="5"/>
  <c r="T102" i="5"/>
  <c r="T254" i="5"/>
  <c r="T61" i="5"/>
  <c r="T163" i="5"/>
  <c r="T160" i="5"/>
  <c r="T89" i="5"/>
  <c r="T30" i="5"/>
  <c r="T297" i="5"/>
  <c r="T207" i="5"/>
  <c r="T203" i="5"/>
  <c r="T334" i="5"/>
  <c r="T346" i="5"/>
  <c r="T348" i="5"/>
  <c r="T196" i="5"/>
  <c r="T96" i="5"/>
  <c r="T248" i="5"/>
  <c r="T55" i="5"/>
  <c r="T52" i="5"/>
  <c r="T154" i="5"/>
  <c r="T239" i="5"/>
  <c r="T145" i="5"/>
  <c r="T76" i="5"/>
  <c r="T178" i="5"/>
  <c r="T107" i="5"/>
  <c r="T355" i="5"/>
  <c r="T335" i="5"/>
  <c r="T378" i="5"/>
  <c r="T252" i="5"/>
  <c r="T332" i="5"/>
  <c r="T214" i="5"/>
  <c r="T237" i="5"/>
  <c r="T90" i="5"/>
  <c r="T12" i="5"/>
  <c r="T15" i="5"/>
  <c r="T46" i="5"/>
  <c r="T33" i="5"/>
  <c r="T37" i="5"/>
  <c r="T139" i="5"/>
  <c r="T28" i="5"/>
  <c r="T130" i="5"/>
  <c r="T143" i="5"/>
  <c r="T347" i="5"/>
  <c r="T327" i="5"/>
  <c r="T370" i="5"/>
  <c r="T301" i="5"/>
  <c r="T277" i="5"/>
  <c r="T210" i="5"/>
  <c r="T371" i="5"/>
  <c r="T84" i="5"/>
  <c r="T87" i="5"/>
  <c r="T9" i="5"/>
  <c r="T103" i="5"/>
  <c r="T174" i="5"/>
  <c r="T31" i="5"/>
  <c r="T171" i="5"/>
  <c r="T22" i="5"/>
  <c r="T35" i="5"/>
  <c r="T137" i="5"/>
  <c r="T313" i="5"/>
  <c r="T288" i="5"/>
  <c r="T353" i="5"/>
  <c r="T258" i="5"/>
  <c r="T217" i="5"/>
  <c r="T345" i="5"/>
  <c r="T296" i="5"/>
  <c r="T274" i="5"/>
  <c r="T81" i="5"/>
  <c r="T367" i="5"/>
  <c r="T66" i="5"/>
  <c r="T168" i="5"/>
  <c r="T63" i="5"/>
  <c r="T165" i="5"/>
  <c r="T100" i="5"/>
  <c r="T29" i="5"/>
  <c r="T131" i="5"/>
  <c r="T227" i="5"/>
  <c r="T276" i="5"/>
  <c r="T344" i="5"/>
  <c r="T234" i="5"/>
  <c r="T379" i="5"/>
  <c r="T230" i="5"/>
  <c r="T122" i="5"/>
  <c r="T268" i="5"/>
  <c r="T363" i="5"/>
  <c r="T354" i="5"/>
  <c r="T60" i="5"/>
  <c r="T250" i="5"/>
  <c r="T57" i="5"/>
  <c r="T287" i="5"/>
  <c r="T94" i="5"/>
  <c r="T23" i="5"/>
  <c r="T125" i="5"/>
  <c r="T211" i="5"/>
  <c r="T247" i="5"/>
  <c r="T253" i="5"/>
  <c r="T374" i="5"/>
  <c r="T362" i="5"/>
  <c r="T309" i="5"/>
  <c r="T116" i="5"/>
  <c r="T271" i="5"/>
  <c r="T341" i="5"/>
  <c r="T357" i="5"/>
  <c r="T98" i="5"/>
  <c r="T275" i="5"/>
  <c r="T135" i="5"/>
  <c r="T281" i="5"/>
  <c r="T88" i="5"/>
  <c r="T16" i="5"/>
  <c r="T119" i="5"/>
  <c r="T364" i="5"/>
  <c r="T219" i="5"/>
  <c r="T236" i="5"/>
  <c r="T106" i="5"/>
  <c r="T157" i="5"/>
  <c r="T303" i="5"/>
  <c r="T259" i="5"/>
  <c r="T240" i="5"/>
  <c r="T41" i="5"/>
  <c r="T285" i="5"/>
  <c r="T92" i="5"/>
  <c r="H64" i="6" l="1"/>
  <c r="R276" i="5"/>
  <c r="G276" i="5"/>
  <c r="F276" i="5"/>
  <c r="G143" i="5"/>
  <c r="F143" i="5"/>
  <c r="R143" i="5"/>
  <c r="R107" i="5"/>
  <c r="F107" i="5"/>
  <c r="G107" i="5"/>
  <c r="G23" i="5"/>
  <c r="F23" i="5"/>
  <c r="R23" i="5"/>
  <c r="G160" i="5"/>
  <c r="R160" i="5"/>
  <c r="F160" i="5"/>
  <c r="G52" i="5"/>
  <c r="R52" i="5"/>
  <c r="F52" i="5"/>
  <c r="F171" i="5"/>
  <c r="R171" i="5"/>
  <c r="G171" i="5"/>
  <c r="G63" i="5"/>
  <c r="F63" i="5"/>
  <c r="R63" i="5"/>
  <c r="G237" i="5"/>
  <c r="R237" i="5"/>
  <c r="F237" i="5"/>
  <c r="G140" i="5"/>
  <c r="F140" i="5"/>
  <c r="R140" i="5"/>
  <c r="G32" i="5"/>
  <c r="R32" i="5"/>
  <c r="F32" i="5"/>
  <c r="R163" i="5"/>
  <c r="F163" i="5"/>
  <c r="G163" i="5"/>
  <c r="G55" i="5"/>
  <c r="R55" i="5"/>
  <c r="F55" i="5"/>
  <c r="G6" i="5"/>
  <c r="R6" i="5"/>
  <c r="F6" i="5"/>
  <c r="D36" i="6"/>
  <c r="C36" i="6"/>
  <c r="G293" i="5"/>
  <c r="R293" i="5"/>
  <c r="F293" i="5"/>
  <c r="G329" i="5"/>
  <c r="R329" i="5"/>
  <c r="F329" i="5"/>
  <c r="G120" i="5"/>
  <c r="F120" i="5"/>
  <c r="R120" i="5"/>
  <c r="G58" i="5"/>
  <c r="R58" i="5"/>
  <c r="F58" i="5"/>
  <c r="G38" i="5"/>
  <c r="R38" i="5"/>
  <c r="F38" i="5"/>
  <c r="D26" i="6"/>
  <c r="C26" i="6"/>
  <c r="C29" i="6"/>
  <c r="D29" i="6"/>
  <c r="G375" i="5"/>
  <c r="R375" i="5"/>
  <c r="F375" i="5"/>
  <c r="G342" i="5"/>
  <c r="R342" i="5"/>
  <c r="F342" i="5"/>
  <c r="G161" i="5"/>
  <c r="R161" i="5"/>
  <c r="F161" i="5"/>
  <c r="F291" i="5"/>
  <c r="G291" i="5"/>
  <c r="R291" i="5"/>
  <c r="G350" i="5"/>
  <c r="R350" i="5"/>
  <c r="F350" i="5"/>
  <c r="G358" i="5"/>
  <c r="F358" i="5"/>
  <c r="R358" i="5"/>
  <c r="G327" i="5"/>
  <c r="F327" i="5"/>
  <c r="R327" i="5"/>
  <c r="R356" i="5"/>
  <c r="G356" i="5"/>
  <c r="F356" i="5"/>
  <c r="G275" i="5"/>
  <c r="R275" i="5"/>
  <c r="F275" i="5"/>
  <c r="G264" i="5"/>
  <c r="F264" i="5"/>
  <c r="R264" i="5"/>
  <c r="G261" i="5"/>
  <c r="F261" i="5"/>
  <c r="R261" i="5"/>
  <c r="G90" i="5"/>
  <c r="R90" i="5"/>
  <c r="F90" i="5"/>
  <c r="G102" i="5"/>
  <c r="R102" i="5"/>
  <c r="F102" i="5"/>
  <c r="G17" i="5"/>
  <c r="R17" i="5"/>
  <c r="F17" i="5"/>
  <c r="F154" i="5"/>
  <c r="R154" i="5"/>
  <c r="G154" i="5"/>
  <c r="R46" i="5"/>
  <c r="G46" i="5"/>
  <c r="F46" i="5"/>
  <c r="G165" i="5"/>
  <c r="R165" i="5"/>
  <c r="F165" i="5"/>
  <c r="R57" i="5"/>
  <c r="G57" i="5"/>
  <c r="F57" i="5"/>
  <c r="R231" i="5"/>
  <c r="G231" i="5"/>
  <c r="F231" i="5"/>
  <c r="G134" i="5"/>
  <c r="F134" i="5"/>
  <c r="R134" i="5"/>
  <c r="G26" i="5"/>
  <c r="F26" i="5"/>
  <c r="R26" i="5"/>
  <c r="G157" i="5"/>
  <c r="R157" i="5"/>
  <c r="F157" i="5"/>
  <c r="G49" i="5"/>
  <c r="R49" i="5"/>
  <c r="F49" i="5"/>
  <c r="G66" i="6"/>
  <c r="H66" i="6" s="1"/>
  <c r="D41" i="6"/>
  <c r="C41" i="6"/>
  <c r="G258" i="5"/>
  <c r="R258" i="5"/>
  <c r="F258" i="5"/>
  <c r="R245" i="5"/>
  <c r="F245" i="5"/>
  <c r="G245" i="5"/>
  <c r="F247" i="5"/>
  <c r="G247" i="5"/>
  <c r="R247" i="5"/>
  <c r="G376" i="5"/>
  <c r="R376" i="5"/>
  <c r="F376" i="5"/>
  <c r="F65" i="5"/>
  <c r="G65" i="5"/>
  <c r="R65" i="5"/>
  <c r="G83" i="5"/>
  <c r="R83" i="5"/>
  <c r="F83" i="5"/>
  <c r="G11" i="5"/>
  <c r="R11" i="5"/>
  <c r="F11" i="5"/>
  <c r="G148" i="5"/>
  <c r="F148" i="5"/>
  <c r="R148" i="5"/>
  <c r="G40" i="5"/>
  <c r="R40" i="5"/>
  <c r="F40" i="5"/>
  <c r="R159" i="5"/>
  <c r="G159" i="5"/>
  <c r="F159" i="5"/>
  <c r="G51" i="5"/>
  <c r="R51" i="5"/>
  <c r="F51" i="5"/>
  <c r="G225" i="5"/>
  <c r="R225" i="5"/>
  <c r="F225" i="5"/>
  <c r="G128" i="5"/>
  <c r="F128" i="5"/>
  <c r="R128" i="5"/>
  <c r="F20" i="5"/>
  <c r="G20" i="5"/>
  <c r="R20" i="5"/>
  <c r="G151" i="5"/>
  <c r="R151" i="5"/>
  <c r="F151" i="5"/>
  <c r="F43" i="5"/>
  <c r="G43" i="5"/>
  <c r="R43" i="5"/>
  <c r="D19" i="6"/>
  <c r="C19" i="6"/>
  <c r="D31" i="6"/>
  <c r="C31" i="6"/>
  <c r="G304" i="5"/>
  <c r="F304" i="5"/>
  <c r="R304" i="5"/>
  <c r="G30" i="5"/>
  <c r="R30" i="5"/>
  <c r="F30" i="5"/>
  <c r="G54" i="5"/>
  <c r="R54" i="5"/>
  <c r="F54" i="5"/>
  <c r="G239" i="5"/>
  <c r="R239" i="5"/>
  <c r="F239" i="5"/>
  <c r="G142" i="5"/>
  <c r="F142" i="5"/>
  <c r="R142" i="5"/>
  <c r="G34" i="5"/>
  <c r="R34" i="5"/>
  <c r="F34" i="5"/>
  <c r="R153" i="5"/>
  <c r="G153" i="5"/>
  <c r="F153" i="5"/>
  <c r="R45" i="5"/>
  <c r="G45" i="5"/>
  <c r="F45" i="5"/>
  <c r="G219" i="5"/>
  <c r="F219" i="5"/>
  <c r="R219" i="5"/>
  <c r="G122" i="5"/>
  <c r="F122" i="5"/>
  <c r="R122" i="5"/>
  <c r="G236" i="5"/>
  <c r="F236" i="5"/>
  <c r="R236" i="5"/>
  <c r="G145" i="5"/>
  <c r="F145" i="5"/>
  <c r="R145" i="5"/>
  <c r="R37" i="5"/>
  <c r="G37" i="5"/>
  <c r="F37" i="5"/>
  <c r="D20" i="6"/>
  <c r="K66" i="6"/>
  <c r="C20" i="6"/>
  <c r="D14" i="6"/>
  <c r="C14" i="6"/>
  <c r="K65" i="6"/>
  <c r="H67" i="6"/>
  <c r="G305" i="5"/>
  <c r="R305" i="5"/>
  <c r="F305" i="5"/>
  <c r="G378" i="5"/>
  <c r="R378" i="5"/>
  <c r="F378" i="5"/>
  <c r="R249" i="5"/>
  <c r="G249" i="5"/>
  <c r="F249" i="5"/>
  <c r="G265" i="5"/>
  <c r="R265" i="5"/>
  <c r="F265" i="5"/>
  <c r="G298" i="5"/>
  <c r="F298" i="5"/>
  <c r="R298" i="5"/>
  <c r="F263" i="5"/>
  <c r="G263" i="5"/>
  <c r="R263" i="5"/>
  <c r="G341" i="5"/>
  <c r="R341" i="5"/>
  <c r="F341" i="5"/>
  <c r="G271" i="5"/>
  <c r="F271" i="5"/>
  <c r="R271" i="5"/>
  <c r="R248" i="5"/>
  <c r="G248" i="5"/>
  <c r="F248" i="5"/>
  <c r="G150" i="5"/>
  <c r="F150" i="5"/>
  <c r="R150" i="5"/>
  <c r="G84" i="5"/>
  <c r="R84" i="5"/>
  <c r="F84" i="5"/>
  <c r="G64" i="5"/>
  <c r="R64" i="5"/>
  <c r="F64" i="5"/>
  <c r="G331" i="5"/>
  <c r="R331" i="5"/>
  <c r="F331" i="5"/>
  <c r="G175" i="5"/>
  <c r="F175" i="5"/>
  <c r="R175" i="5"/>
  <c r="F273" i="5"/>
  <c r="R273" i="5"/>
  <c r="G273" i="5"/>
  <c r="G284" i="5"/>
  <c r="R284" i="5"/>
  <c r="F284" i="5"/>
  <c r="G256" i="5"/>
  <c r="R256" i="5"/>
  <c r="F256" i="5"/>
  <c r="G166" i="5"/>
  <c r="F166" i="5"/>
  <c r="R166" i="5"/>
  <c r="G69" i="5"/>
  <c r="R69" i="5"/>
  <c r="F69" i="5"/>
  <c r="G61" i="5"/>
  <c r="R61" i="5"/>
  <c r="F61" i="5"/>
  <c r="G168" i="5"/>
  <c r="R168" i="5"/>
  <c r="F168" i="5"/>
  <c r="G167" i="5"/>
  <c r="F167" i="5"/>
  <c r="R167" i="5"/>
  <c r="G132" i="5"/>
  <c r="F132" i="5"/>
  <c r="R132" i="5"/>
  <c r="F294" i="5"/>
  <c r="G294" i="5"/>
  <c r="R294" i="5"/>
  <c r="G114" i="5"/>
  <c r="R114" i="5"/>
  <c r="F114" i="5"/>
  <c r="R233" i="5"/>
  <c r="F233" i="5"/>
  <c r="G233" i="5"/>
  <c r="G136" i="5"/>
  <c r="R136" i="5"/>
  <c r="F136" i="5"/>
  <c r="R28" i="5"/>
  <c r="G28" i="5"/>
  <c r="F28" i="5"/>
  <c r="R147" i="5"/>
  <c r="F147" i="5"/>
  <c r="G147" i="5"/>
  <c r="G39" i="5"/>
  <c r="F39" i="5"/>
  <c r="R39" i="5"/>
  <c r="G213" i="5"/>
  <c r="R213" i="5"/>
  <c r="F213" i="5"/>
  <c r="R116" i="5"/>
  <c r="G116" i="5"/>
  <c r="F116" i="5"/>
  <c r="G230" i="5"/>
  <c r="R230" i="5"/>
  <c r="F230" i="5"/>
  <c r="G139" i="5"/>
  <c r="R139" i="5"/>
  <c r="F139" i="5"/>
  <c r="G31" i="5"/>
  <c r="F31" i="5"/>
  <c r="R31" i="5"/>
  <c r="G292" i="5"/>
  <c r="F292" i="5"/>
  <c r="R292" i="5"/>
  <c r="G362" i="5"/>
  <c r="F362" i="5"/>
  <c r="R362" i="5"/>
  <c r="G330" i="5"/>
  <c r="R330" i="5"/>
  <c r="F330" i="5"/>
  <c r="G138" i="5"/>
  <c r="F138" i="5"/>
  <c r="R138" i="5"/>
  <c r="G137" i="5"/>
  <c r="R137" i="5"/>
  <c r="F137" i="5"/>
  <c r="G113" i="5"/>
  <c r="F113" i="5"/>
  <c r="R113" i="5"/>
  <c r="G283" i="5"/>
  <c r="R283" i="5"/>
  <c r="F283" i="5"/>
  <c r="G377" i="5"/>
  <c r="R377" i="5"/>
  <c r="F377" i="5"/>
  <c r="G101" i="5"/>
  <c r="R101" i="5"/>
  <c r="F101" i="5"/>
  <c r="R227" i="5"/>
  <c r="F227" i="5"/>
  <c r="G227" i="5"/>
  <c r="G130" i="5"/>
  <c r="F130" i="5"/>
  <c r="R130" i="5"/>
  <c r="G22" i="5"/>
  <c r="R22" i="5"/>
  <c r="F22" i="5"/>
  <c r="G141" i="5"/>
  <c r="R141" i="5"/>
  <c r="F141" i="5"/>
  <c r="G33" i="5"/>
  <c r="R33" i="5"/>
  <c r="F33" i="5"/>
  <c r="G207" i="5"/>
  <c r="F207" i="5"/>
  <c r="R207" i="5"/>
  <c r="G110" i="5"/>
  <c r="F110" i="5"/>
  <c r="R110" i="5"/>
  <c r="G224" i="5"/>
  <c r="R224" i="5"/>
  <c r="F224" i="5"/>
  <c r="G133" i="5"/>
  <c r="R133" i="5"/>
  <c r="F133" i="5"/>
  <c r="G25" i="5"/>
  <c r="R25" i="5"/>
  <c r="F25" i="5"/>
  <c r="H44" i="6"/>
  <c r="G338" i="5"/>
  <c r="F338" i="5"/>
  <c r="R338" i="5"/>
  <c r="G279" i="5"/>
  <c r="R279" i="5"/>
  <c r="F279" i="5"/>
  <c r="G290" i="5"/>
  <c r="F290" i="5"/>
  <c r="R290" i="5"/>
  <c r="G310" i="5"/>
  <c r="R310" i="5"/>
  <c r="F310" i="5"/>
  <c r="G278" i="5"/>
  <c r="F278" i="5"/>
  <c r="R278" i="5"/>
  <c r="G287" i="5"/>
  <c r="R287" i="5"/>
  <c r="F287" i="5"/>
  <c r="F173" i="5"/>
  <c r="G173" i="5"/>
  <c r="R173" i="5"/>
  <c r="G286" i="5"/>
  <c r="R286" i="5"/>
  <c r="F286" i="5"/>
  <c r="G251" i="5"/>
  <c r="R251" i="5"/>
  <c r="F251" i="5"/>
  <c r="G326" i="5"/>
  <c r="R326" i="5"/>
  <c r="F326" i="5"/>
  <c r="G332" i="5"/>
  <c r="R332" i="5"/>
  <c r="F332" i="5"/>
  <c r="G210" i="5"/>
  <c r="R210" i="5"/>
  <c r="F210" i="5"/>
  <c r="G183" i="5"/>
  <c r="F183" i="5"/>
  <c r="R183" i="5"/>
  <c r="G152" i="5"/>
  <c r="R152" i="5"/>
  <c r="F152" i="5"/>
  <c r="G67" i="5"/>
  <c r="R67" i="5"/>
  <c r="F67" i="5"/>
  <c r="D49" i="6"/>
  <c r="C49" i="6"/>
  <c r="G69" i="6" a="1"/>
  <c r="G69" i="6" s="1"/>
  <c r="F69" i="6"/>
  <c r="G354" i="5"/>
  <c r="R354" i="5"/>
  <c r="F354" i="5"/>
  <c r="G303" i="5"/>
  <c r="F303" i="5"/>
  <c r="R303" i="5"/>
  <c r="F325" i="5"/>
  <c r="G325" i="5"/>
  <c r="R325" i="5"/>
  <c r="G169" i="5"/>
  <c r="F169" i="5"/>
  <c r="R169" i="5"/>
  <c r="G61" i="4"/>
  <c r="G31" i="4"/>
  <c r="G67" i="4"/>
  <c r="G55" i="4"/>
  <c r="G49" i="4"/>
  <c r="G43" i="4"/>
  <c r="G37" i="4"/>
  <c r="G74" i="4"/>
  <c r="G295" i="5"/>
  <c r="F295" i="5"/>
  <c r="R295" i="5"/>
  <c r="G269" i="5"/>
  <c r="F269" i="5"/>
  <c r="R269" i="5"/>
  <c r="R244" i="5"/>
  <c r="G244" i="5"/>
  <c r="F244" i="5"/>
  <c r="G297" i="5"/>
  <c r="F297" i="5"/>
  <c r="R297" i="5"/>
  <c r="G285" i="5"/>
  <c r="R285" i="5"/>
  <c r="F285" i="5"/>
  <c r="R333" i="5"/>
  <c r="G333" i="5"/>
  <c r="F333" i="5"/>
  <c r="G311" i="5"/>
  <c r="R311" i="5"/>
  <c r="F311" i="5"/>
  <c r="G156" i="5"/>
  <c r="F156" i="5"/>
  <c r="R156" i="5"/>
  <c r="G155" i="5"/>
  <c r="R155" i="5"/>
  <c r="F155" i="5"/>
  <c r="G374" i="5"/>
  <c r="F374" i="5"/>
  <c r="R374" i="5"/>
  <c r="G281" i="5"/>
  <c r="R281" i="5"/>
  <c r="F281" i="5"/>
  <c r="G268" i="5"/>
  <c r="F268" i="5"/>
  <c r="R268" i="5"/>
  <c r="G365" i="5"/>
  <c r="F365" i="5"/>
  <c r="R365" i="5"/>
  <c r="G250" i="5"/>
  <c r="F250" i="5"/>
  <c r="R250" i="5"/>
  <c r="G371" i="5"/>
  <c r="F371" i="5"/>
  <c r="R371" i="5"/>
  <c r="G257" i="5"/>
  <c r="F257" i="5"/>
  <c r="R257" i="5"/>
  <c r="F302" i="5"/>
  <c r="G302" i="5"/>
  <c r="R302" i="5"/>
  <c r="G334" i="5"/>
  <c r="F334" i="5"/>
  <c r="R334" i="5"/>
  <c r="G95" i="5"/>
  <c r="R95" i="5"/>
  <c r="F95" i="5"/>
  <c r="G149" i="5"/>
  <c r="F149" i="5"/>
  <c r="R149" i="5"/>
  <c r="G270" i="5"/>
  <c r="R270" i="5"/>
  <c r="F270" i="5"/>
  <c r="G351" i="5"/>
  <c r="R351" i="5"/>
  <c r="F351" i="5"/>
  <c r="G78" i="5"/>
  <c r="R78" i="5"/>
  <c r="F78" i="5"/>
  <c r="F221" i="5"/>
  <c r="R221" i="5"/>
  <c r="G221" i="5"/>
  <c r="G124" i="5"/>
  <c r="F124" i="5"/>
  <c r="R124" i="5"/>
  <c r="G238" i="5"/>
  <c r="F238" i="5"/>
  <c r="R238" i="5"/>
  <c r="G135" i="5"/>
  <c r="R135" i="5"/>
  <c r="F135" i="5"/>
  <c r="R27" i="5"/>
  <c r="G27" i="5"/>
  <c r="F27" i="5"/>
  <c r="G104" i="5"/>
  <c r="R104" i="5"/>
  <c r="F104" i="5"/>
  <c r="G218" i="5"/>
  <c r="F218" i="5"/>
  <c r="R218" i="5"/>
  <c r="G127" i="5"/>
  <c r="R127" i="5"/>
  <c r="F127" i="5"/>
  <c r="R19" i="5"/>
  <c r="G19" i="5"/>
  <c r="F19" i="5"/>
  <c r="B68" i="4"/>
  <c r="A49" i="6" s="1"/>
  <c r="B62" i="4"/>
  <c r="A44" i="6" s="1"/>
  <c r="B56" i="4"/>
  <c r="A39" i="6" s="1"/>
  <c r="A24" i="6"/>
  <c r="B50" i="4"/>
  <c r="A34" i="6" s="1"/>
  <c r="D64" i="6"/>
  <c r="C64" i="6"/>
  <c r="G68" i="6"/>
  <c r="G360" i="5"/>
  <c r="F360" i="5"/>
  <c r="R360" i="5"/>
  <c r="G369" i="5"/>
  <c r="F369" i="5"/>
  <c r="R369" i="5"/>
  <c r="G301" i="5"/>
  <c r="F301" i="5"/>
  <c r="R301" i="5"/>
  <c r="R345" i="5"/>
  <c r="G345" i="5"/>
  <c r="F345" i="5"/>
  <c r="G353" i="5"/>
  <c r="F353" i="5"/>
  <c r="R353" i="5"/>
  <c r="G346" i="5"/>
  <c r="R346" i="5"/>
  <c r="F346" i="5"/>
  <c r="G328" i="5"/>
  <c r="F328" i="5"/>
  <c r="R328" i="5"/>
  <c r="G307" i="5"/>
  <c r="R307" i="5"/>
  <c r="F307" i="5"/>
  <c r="G336" i="5"/>
  <c r="R336" i="5"/>
  <c r="F336" i="5"/>
  <c r="G274" i="5"/>
  <c r="F274" i="5"/>
  <c r="R274" i="5"/>
  <c r="G180" i="5"/>
  <c r="F180" i="5"/>
  <c r="R180" i="5"/>
  <c r="G339" i="5"/>
  <c r="R339" i="5"/>
  <c r="F339" i="5"/>
  <c r="G41" i="5"/>
  <c r="R41" i="5"/>
  <c r="F41" i="5"/>
  <c r="G172" i="5"/>
  <c r="R172" i="5"/>
  <c r="F172" i="5"/>
  <c r="G75" i="5"/>
  <c r="R75" i="5"/>
  <c r="F75" i="5"/>
  <c r="G44" i="5"/>
  <c r="R44" i="5"/>
  <c r="F44" i="5"/>
  <c r="G18" i="5"/>
  <c r="R18" i="5"/>
  <c r="F18" i="5"/>
  <c r="G357" i="5"/>
  <c r="F357" i="5"/>
  <c r="R357" i="5"/>
  <c r="G288" i="5"/>
  <c r="F288" i="5"/>
  <c r="R288" i="5"/>
  <c r="G59" i="5"/>
  <c r="R59" i="5"/>
  <c r="F59" i="5"/>
  <c r="G177" i="5"/>
  <c r="F177" i="5"/>
  <c r="R177" i="5"/>
  <c r="G146" i="5"/>
  <c r="F146" i="5"/>
  <c r="R146" i="5"/>
  <c r="G12" i="5"/>
  <c r="R12" i="5"/>
  <c r="F12" i="5"/>
  <c r="G370" i="5"/>
  <c r="R370" i="5"/>
  <c r="F370" i="5"/>
  <c r="G267" i="5"/>
  <c r="R267" i="5"/>
  <c r="F267" i="5"/>
  <c r="G306" i="5"/>
  <c r="F306" i="5"/>
  <c r="R306" i="5"/>
  <c r="G5" i="5"/>
  <c r="R5" i="5"/>
  <c r="F5" i="5"/>
  <c r="G259" i="5"/>
  <c r="R259" i="5"/>
  <c r="F259" i="5"/>
  <c r="G366" i="5"/>
  <c r="R366" i="5"/>
  <c r="F366" i="5"/>
  <c r="G77" i="5"/>
  <c r="R77" i="5"/>
  <c r="F77" i="5"/>
  <c r="F255" i="5"/>
  <c r="R255" i="5"/>
  <c r="G255" i="5"/>
  <c r="G335" i="5"/>
  <c r="R335" i="5"/>
  <c r="F335" i="5"/>
  <c r="G53" i="5"/>
  <c r="R53" i="5"/>
  <c r="F53" i="5"/>
  <c r="G215" i="5"/>
  <c r="R215" i="5"/>
  <c r="F215" i="5"/>
  <c r="G118" i="5"/>
  <c r="R118" i="5"/>
  <c r="F118" i="5"/>
  <c r="G232" i="5"/>
  <c r="F232" i="5"/>
  <c r="R232" i="5"/>
  <c r="G129" i="5"/>
  <c r="F129" i="5"/>
  <c r="R129" i="5"/>
  <c r="G21" i="5"/>
  <c r="R21" i="5"/>
  <c r="F21" i="5"/>
  <c r="G14" i="5"/>
  <c r="R14" i="5"/>
  <c r="F14" i="5"/>
  <c r="G98" i="5"/>
  <c r="R98" i="5"/>
  <c r="F98" i="5"/>
  <c r="G212" i="5"/>
  <c r="F212" i="5"/>
  <c r="R212" i="5"/>
  <c r="G121" i="5"/>
  <c r="R121" i="5"/>
  <c r="F121" i="5"/>
  <c r="F368" i="5"/>
  <c r="G368" i="5"/>
  <c r="R368" i="5"/>
  <c r="G364" i="5"/>
  <c r="R364" i="5"/>
  <c r="F364" i="5"/>
  <c r="G252" i="5"/>
  <c r="F252" i="5"/>
  <c r="R252" i="5"/>
  <c r="G347" i="5"/>
  <c r="R347" i="5"/>
  <c r="F347" i="5"/>
  <c r="G289" i="5"/>
  <c r="R289" i="5"/>
  <c r="F289" i="5"/>
  <c r="G359" i="5"/>
  <c r="R359" i="5"/>
  <c r="F359" i="5"/>
  <c r="G174" i="5"/>
  <c r="F174" i="5"/>
  <c r="R174" i="5"/>
  <c r="G309" i="5"/>
  <c r="R309" i="5"/>
  <c r="F309" i="5"/>
  <c r="G47" i="5"/>
  <c r="F47" i="5"/>
  <c r="R47" i="5"/>
  <c r="G209" i="5"/>
  <c r="R209" i="5"/>
  <c r="F209" i="5"/>
  <c r="G112" i="5"/>
  <c r="F112" i="5"/>
  <c r="R112" i="5"/>
  <c r="G226" i="5"/>
  <c r="F226" i="5"/>
  <c r="R226" i="5"/>
  <c r="G123" i="5"/>
  <c r="F123" i="5"/>
  <c r="R123" i="5"/>
  <c r="G379" i="5"/>
  <c r="R379" i="5"/>
  <c r="F379" i="5"/>
  <c r="G8" i="5"/>
  <c r="R8" i="5"/>
  <c r="F8" i="5"/>
  <c r="G92" i="5"/>
  <c r="F92" i="5"/>
  <c r="R92" i="5"/>
  <c r="G115" i="5"/>
  <c r="F115" i="5"/>
  <c r="R115" i="5"/>
  <c r="G235" i="5"/>
  <c r="F235" i="5"/>
  <c r="R235" i="5"/>
  <c r="H34" i="6"/>
  <c r="G272" i="5"/>
  <c r="F272" i="5"/>
  <c r="R272" i="5"/>
  <c r="R352" i="5"/>
  <c r="F352" i="5"/>
  <c r="G352" i="5"/>
  <c r="G144" i="5"/>
  <c r="F144" i="5"/>
  <c r="R144" i="5"/>
  <c r="G125" i="5"/>
  <c r="R125" i="5"/>
  <c r="F125" i="5"/>
  <c r="G280" i="5"/>
  <c r="R280" i="5"/>
  <c r="F280" i="5"/>
  <c r="G72" i="5"/>
  <c r="R72" i="5"/>
  <c r="F72" i="5"/>
  <c r="G106" i="5"/>
  <c r="F106" i="5"/>
  <c r="R106" i="5"/>
  <c r="G220" i="5"/>
  <c r="R220" i="5"/>
  <c r="F220" i="5"/>
  <c r="G117" i="5"/>
  <c r="F117" i="5"/>
  <c r="R117" i="5"/>
  <c r="R373" i="5"/>
  <c r="G373" i="5"/>
  <c r="F373" i="5"/>
  <c r="R86" i="5"/>
  <c r="G86" i="5"/>
  <c r="F86" i="5"/>
  <c r="G13" i="5"/>
  <c r="R13" i="5"/>
  <c r="F13" i="5"/>
  <c r="R109" i="5"/>
  <c r="F109" i="5"/>
  <c r="G109" i="5"/>
  <c r="F229" i="5"/>
  <c r="G229" i="5"/>
  <c r="R229" i="5"/>
  <c r="G162" i="5"/>
  <c r="F162" i="5"/>
  <c r="R162" i="5"/>
  <c r="G344" i="5"/>
  <c r="R344" i="5"/>
  <c r="F344" i="5"/>
  <c r="G108" i="5"/>
  <c r="F108" i="5"/>
  <c r="R108" i="5"/>
  <c r="G48" i="5"/>
  <c r="R48" i="5"/>
  <c r="F48" i="5"/>
  <c r="G266" i="5"/>
  <c r="R266" i="5"/>
  <c r="F266" i="5"/>
  <c r="G42" i="5"/>
  <c r="R42" i="5"/>
  <c r="F42" i="5"/>
  <c r="G16" i="5"/>
  <c r="F16" i="5"/>
  <c r="R16" i="5"/>
  <c r="G100" i="5"/>
  <c r="F100" i="5"/>
  <c r="R100" i="5"/>
  <c r="G214" i="5"/>
  <c r="R214" i="5"/>
  <c r="F214" i="5"/>
  <c r="G111" i="5"/>
  <c r="R111" i="5"/>
  <c r="F111" i="5"/>
  <c r="G367" i="5"/>
  <c r="R367" i="5"/>
  <c r="F367" i="5"/>
  <c r="R80" i="5"/>
  <c r="G80" i="5"/>
  <c r="F80" i="5"/>
  <c r="G7" i="5"/>
  <c r="R7" i="5"/>
  <c r="F7" i="5"/>
  <c r="F103" i="5"/>
  <c r="G103" i="5"/>
  <c r="R103" i="5"/>
  <c r="G223" i="5"/>
  <c r="R223" i="5"/>
  <c r="F223" i="5"/>
  <c r="H54" i="6"/>
  <c r="F62" i="6"/>
  <c r="H62" i="6" s="1"/>
  <c r="F60" i="6"/>
  <c r="H60" i="6" s="1"/>
  <c r="F63" i="6"/>
  <c r="H63" i="6" s="1"/>
  <c r="F57" i="6"/>
  <c r="H57" i="6" s="1"/>
  <c r="F58" i="6"/>
  <c r="H58" i="6" s="1"/>
  <c r="F59" i="6"/>
  <c r="H59" i="6" s="1"/>
  <c r="F55" i="6"/>
  <c r="G131" i="5"/>
  <c r="F131" i="5"/>
  <c r="R131" i="5"/>
  <c r="G126" i="5"/>
  <c r="R126" i="5"/>
  <c r="F126" i="5"/>
  <c r="F36" i="5"/>
  <c r="R36" i="5"/>
  <c r="G36" i="5"/>
  <c r="G253" i="5"/>
  <c r="R253" i="5"/>
  <c r="F253" i="5"/>
  <c r="G240" i="5"/>
  <c r="F240" i="5"/>
  <c r="R240" i="5"/>
  <c r="G10" i="5"/>
  <c r="R10" i="5"/>
  <c r="F10" i="5"/>
  <c r="R94" i="5"/>
  <c r="G94" i="5"/>
  <c r="F94" i="5"/>
  <c r="G208" i="5"/>
  <c r="F208" i="5"/>
  <c r="R208" i="5"/>
  <c r="F105" i="5"/>
  <c r="G105" i="5"/>
  <c r="R105" i="5"/>
  <c r="G361" i="5"/>
  <c r="F361" i="5"/>
  <c r="R361" i="5"/>
  <c r="G182" i="5"/>
  <c r="F182" i="5"/>
  <c r="R182" i="5"/>
  <c r="G74" i="5"/>
  <c r="R74" i="5"/>
  <c r="F74" i="5"/>
  <c r="G97" i="5"/>
  <c r="F97" i="5"/>
  <c r="R97" i="5"/>
  <c r="F217" i="5"/>
  <c r="G217" i="5"/>
  <c r="R217" i="5"/>
  <c r="G308" i="5"/>
  <c r="R308" i="5"/>
  <c r="F308" i="5"/>
  <c r="G66" i="5"/>
  <c r="R66" i="5"/>
  <c r="F66" i="5"/>
  <c r="G35" i="5"/>
  <c r="R35" i="5"/>
  <c r="F35" i="5"/>
  <c r="G89" i="5"/>
  <c r="F89" i="5"/>
  <c r="R89" i="5"/>
  <c r="G234" i="5"/>
  <c r="F234" i="5"/>
  <c r="R234" i="5"/>
  <c r="G88" i="5"/>
  <c r="R88" i="5"/>
  <c r="F88" i="5"/>
  <c r="G99" i="5"/>
  <c r="R99" i="5"/>
  <c r="F99" i="5"/>
  <c r="G355" i="5"/>
  <c r="R355" i="5"/>
  <c r="F355" i="5"/>
  <c r="G176" i="5"/>
  <c r="F176" i="5"/>
  <c r="R176" i="5"/>
  <c r="G68" i="5"/>
  <c r="F68" i="5"/>
  <c r="R68" i="5"/>
  <c r="G91" i="5"/>
  <c r="F91" i="5"/>
  <c r="R91" i="5"/>
  <c r="G211" i="5"/>
  <c r="F211" i="5"/>
  <c r="R211" i="5"/>
  <c r="A16" i="6"/>
  <c r="B34" i="4"/>
  <c r="A21" i="6" s="1"/>
  <c r="G296" i="5"/>
  <c r="R296" i="5"/>
  <c r="F296" i="5"/>
  <c r="G299" i="5"/>
  <c r="F299" i="5"/>
  <c r="R299" i="5"/>
  <c r="R363" i="5"/>
  <c r="G363" i="5"/>
  <c r="F363" i="5"/>
  <c r="G119" i="5"/>
  <c r="F119" i="5"/>
  <c r="R119" i="5"/>
  <c r="R60" i="5"/>
  <c r="G60" i="5"/>
  <c r="F60" i="5"/>
  <c r="G228" i="5"/>
  <c r="R228" i="5"/>
  <c r="F228" i="5"/>
  <c r="G82" i="5"/>
  <c r="R82" i="5"/>
  <c r="F82" i="5"/>
  <c r="G15" i="5"/>
  <c r="R15" i="5"/>
  <c r="F15" i="5"/>
  <c r="R93" i="5"/>
  <c r="G93" i="5"/>
  <c r="F93" i="5"/>
  <c r="R349" i="5"/>
  <c r="F349" i="5"/>
  <c r="G349" i="5"/>
  <c r="G170" i="5"/>
  <c r="R170" i="5"/>
  <c r="F170" i="5"/>
  <c r="G62" i="5"/>
  <c r="R62" i="5"/>
  <c r="F62" i="5"/>
  <c r="G85" i="5"/>
  <c r="R85" i="5"/>
  <c r="F85" i="5"/>
  <c r="C35" i="6"/>
  <c r="D35" i="6"/>
  <c r="G282" i="5"/>
  <c r="F282" i="5"/>
  <c r="R282" i="5"/>
  <c r="G262" i="5"/>
  <c r="F262" i="5"/>
  <c r="R262" i="5"/>
  <c r="F348" i="5"/>
  <c r="R348" i="5"/>
  <c r="G348" i="5"/>
  <c r="G96" i="5"/>
  <c r="R96" i="5"/>
  <c r="F96" i="5"/>
  <c r="G29" i="5"/>
  <c r="R29" i="5"/>
  <c r="F29" i="5"/>
  <c r="G222" i="5"/>
  <c r="F222" i="5"/>
  <c r="R222" i="5"/>
  <c r="G76" i="5"/>
  <c r="R76" i="5"/>
  <c r="F76" i="5"/>
  <c r="G9" i="5"/>
  <c r="R9" i="5"/>
  <c r="F9" i="5"/>
  <c r="G87" i="5"/>
  <c r="R87" i="5"/>
  <c r="F87" i="5"/>
  <c r="G343" i="5"/>
  <c r="R343" i="5"/>
  <c r="F343" i="5"/>
  <c r="G164" i="5"/>
  <c r="F164" i="5"/>
  <c r="R164" i="5"/>
  <c r="G56" i="5"/>
  <c r="R56" i="5"/>
  <c r="F56" i="5"/>
  <c r="F79" i="5"/>
  <c r="R79" i="5"/>
  <c r="G79" i="5"/>
  <c r="F68" i="6"/>
  <c r="F32" i="6"/>
  <c r="H32" i="6" s="1"/>
  <c r="F47" i="6"/>
  <c r="H47" i="6" s="1"/>
  <c r="H27" i="6"/>
  <c r="F52" i="6"/>
  <c r="H52" i="6" s="1"/>
  <c r="F37" i="6"/>
  <c r="H37" i="6" s="1"/>
  <c r="F42" i="6"/>
  <c r="H42" i="6" s="1"/>
  <c r="G372" i="5"/>
  <c r="F372" i="5"/>
  <c r="R372" i="5"/>
  <c r="G260" i="5"/>
  <c r="F260" i="5"/>
  <c r="R260" i="5"/>
  <c r="G243" i="5"/>
  <c r="R243" i="5"/>
  <c r="F243" i="5"/>
  <c r="G254" i="5"/>
  <c r="F254" i="5"/>
  <c r="R254" i="5"/>
  <c r="G300" i="5"/>
  <c r="F300" i="5"/>
  <c r="R300" i="5"/>
  <c r="G312" i="5"/>
  <c r="F312" i="5"/>
  <c r="R312" i="5"/>
  <c r="G313" i="5"/>
  <c r="F313" i="5"/>
  <c r="R313" i="5"/>
  <c r="G277" i="5"/>
  <c r="R277" i="5"/>
  <c r="F277" i="5"/>
  <c r="G246" i="5"/>
  <c r="F246" i="5"/>
  <c r="R246" i="5"/>
  <c r="G179" i="5"/>
  <c r="R179" i="5"/>
  <c r="F179" i="5"/>
  <c r="G340" i="5"/>
  <c r="R340" i="5"/>
  <c r="F340" i="5"/>
  <c r="G71" i="5"/>
  <c r="R71" i="5"/>
  <c r="F71" i="5"/>
  <c r="G24" i="5"/>
  <c r="R24" i="5"/>
  <c r="F24" i="5"/>
  <c r="G216" i="5"/>
  <c r="R216" i="5"/>
  <c r="F216" i="5"/>
  <c r="G178" i="5"/>
  <c r="R178" i="5"/>
  <c r="F178" i="5"/>
  <c r="G70" i="5"/>
  <c r="R70" i="5"/>
  <c r="F70" i="5"/>
  <c r="R81" i="5"/>
  <c r="G81" i="5"/>
  <c r="F81" i="5"/>
  <c r="G337" i="5"/>
  <c r="R337" i="5"/>
  <c r="F337" i="5"/>
  <c r="G158" i="5"/>
  <c r="F158" i="5"/>
  <c r="R158" i="5"/>
  <c r="R50" i="5"/>
  <c r="F50" i="5"/>
  <c r="G50" i="5"/>
  <c r="G181" i="5"/>
  <c r="F181" i="5"/>
  <c r="R181" i="5"/>
  <c r="G73" i="5"/>
  <c r="R73" i="5"/>
  <c r="F73" i="5"/>
  <c r="C24" i="6"/>
  <c r="D24" i="6"/>
  <c r="C2" i="6"/>
  <c r="B2" i="6"/>
  <c r="H65" i="6"/>
  <c r="D37" i="6" l="1"/>
  <c r="C37" i="6"/>
  <c r="C52" i="6"/>
  <c r="D52" i="6"/>
  <c r="C27" i="6"/>
  <c r="D27" i="6"/>
  <c r="D47" i="6"/>
  <c r="C47" i="6"/>
  <c r="C32" i="6"/>
  <c r="D32" i="6"/>
  <c r="D42" i="6"/>
  <c r="C42" i="6"/>
  <c r="H68" i="6"/>
  <c r="C34" i="6"/>
  <c r="D34" i="6"/>
  <c r="F56" i="6"/>
  <c r="H56" i="6" s="1"/>
  <c r="H55" i="6"/>
  <c r="D44" i="6"/>
  <c r="C44" i="6"/>
  <c r="C59" i="6"/>
  <c r="D59" i="6"/>
  <c r="D67" i="6"/>
  <c r="C67" i="6"/>
  <c r="D58" i="6"/>
  <c r="C58" i="6"/>
  <c r="C57" i="6"/>
  <c r="D57" i="6"/>
  <c r="D63" i="6"/>
  <c r="C63" i="6"/>
  <c r="D65" i="6"/>
  <c r="C65" i="6"/>
  <c r="C54" i="6"/>
  <c r="D54" i="6"/>
  <c r="C66" i="6"/>
  <c r="D66" i="6"/>
  <c r="C60" i="6"/>
  <c r="D60" i="6"/>
  <c r="C62" i="6"/>
  <c r="D62" i="6"/>
  <c r="C69" i="6"/>
  <c r="H69" i="6"/>
  <c r="H70" i="6" l="1"/>
  <c r="D2" i="6" s="1"/>
  <c r="C68" i="6"/>
  <c r="D68" i="6"/>
  <c r="D56" i="6"/>
  <c r="C56" i="6"/>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<sst xmlns="http://schemas.openxmlformats.org/spreadsheetml/2006/main" count="26019" uniqueCount="16812">
  <si>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</si>
  <si>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</si>
  <si>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</si>
  <si>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</si>
  <si>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</si>
  <si>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</si>
  <si>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</si>
  <si>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</si>
  <si>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</si>
  <si>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</si>
  <si>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</si>
  <si>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</si>
  <si>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</si>
  <si>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</si>
  <si>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</si>
  <si>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</si>
  <si>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</si>
  <si>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</si>
  <si>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</si>
  <si>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</si>
  <si>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</si>
  <si>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</si>
  <si>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</si>
  <si>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</si>
  <si>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</si>
  <si>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</si>
  <si>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</si>
  <si>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</si>
  <si>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</si>
  <si>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</si>
  <si>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</si>
  <si>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</si>
  <si>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</si>
  <si>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</si>
  <si>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</si>
  <si>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</si>
  <si>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</si>
  <si>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</si>
  <si>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</si>
  <si>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</si>
  <si>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</si>
  <si>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</si>
  <si>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</si>
  <si>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</si>
  <si>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</si>
  <si>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</si>
  <si>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</si>
  <si>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</si>
  <si>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</si>
  <si>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</si>
  <si>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</si>
  <si>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</si>
  <si>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</si>
  <si>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</si>
  <si>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</si>
  <si>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</si>
  <si>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</si>
  <si>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</si>
  <si>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</si>
  <si>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</si>
  <si>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</si>
  <si>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</si>
  <si>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</si>
  <si>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</si>
  <si>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</si>
  <si>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</si>
  <si>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</si>
  <si>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</si>
  <si>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</si>
  <si>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</si>
  <si>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</si>
  <si>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</si>
  <si>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</si>
  <si>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</si>
  <si>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</si>
  <si>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</si>
  <si>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</si>
  <si>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</si>
  <si>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</si>
  <si>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</si>
  <si>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</si>
  <si>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</si>
  <si>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</si>
  <si>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</si>
  <si>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</si>
  <si>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</si>
  <si>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</si>
  <si>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</si>
  <si>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</si>
  <si>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</si>
  <si>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</si>
  <si>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</si>
  <si>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</si>
  <si>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</si>
  <si>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</si>
  <si>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</si>
  <si>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</si>
  <si>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</si>
  <si>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</si>
  <si>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</si>
  <si>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</si>
  <si>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</si>
  <si>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</si>
  <si>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</si>
  <si>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</si>
  <si>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</si>
  <si>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</si>
  <si>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</si>
  <si>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</si>
  <si>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</si>
  <si>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</si>
  <si>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</si>
  <si>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</si>
  <si>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</si>
  <si>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</si>
  <si>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</si>
  <si>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</si>
  <si>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</si>
  <si>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</si>
  <si>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</si>
  <si>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</si>
  <si>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</si>
  <si>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</si>
  <si>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</si>
  <si>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</si>
  <si>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</si>
  <si>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</si>
  <si>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</si>
  <si>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</si>
  <si>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</si>
  <si>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</si>
  <si>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</si>
  <si>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</si>
  <si>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</si>
  <si>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</si>
  <si>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</si>
  <si>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</si>
  <si>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</si>
  <si>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</si>
  <si>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</si>
  <si>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</si>
  <si>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</si>
  <si>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</si>
  <si>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</si>
  <si>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</si>
  <si>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</si>
  <si>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</si>
  <si>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</si>
  <si>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</si>
  <si>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</si>
  <si>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</si>
  <si>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</si>
  <si>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</si>
  <si>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</si>
  <si>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</si>
  <si>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</si>
  <si>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</si>
  <si>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</si>
  <si>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</si>
  <si>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</si>
  <si>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</si>
  <si>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</si>
  <si>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</si>
  <si>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</si>
  <si>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</si>
  <si>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</si>
  <si>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</si>
  <si>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</si>
  <si>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</si>
  <si>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</si>
  <si>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</si>
  <si>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</si>
  <si>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</si>
  <si>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</si>
  <si>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</si>
  <si>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</si>
  <si>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</si>
  <si>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</si>
  <si>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</si>
  <si>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</si>
  <si>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</si>
  <si>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</si>
  <si>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</si>
  <si>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</si>
  <si>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</si>
  <si>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</si>
  <si>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</si>
  <si>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</si>
  <si>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</si>
  <si>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</si>
  <si>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</si>
  <si>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</si>
  <si>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</si>
  <si>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</si>
  <si>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</si>
  <si>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</si>
  <si>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</si>
  <si>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</si>
  <si>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</si>
  <si>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</si>
  <si>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</si>
  <si>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</si>
  <si>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</si>
  <si>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</si>
  <si>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</si>
  <si>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</si>
  <si>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</si>
  <si>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</si>
  <si>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</si>
  <si>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</si>
  <si>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</si>
  <si>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</si>
  <si>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</si>
  <si>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</si>
  <si>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</si>
  <si>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</si>
  <si>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</si>
  <si>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</si>
  <si>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</si>
  <si>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</si>
  <si>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</si>
  <si>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</si>
  <si>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</si>
  <si>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</si>
  <si>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</si>
  <si>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</si>
  <si>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</si>
  <si>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</si>
  <si>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</si>
  <si>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</si>
  <si>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</si>
  <si>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</si>
  <si>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</si>
  <si>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</si>
  <si>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</si>
  <si>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</si>
  <si>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</si>
  <si>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</si>
  <si>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</si>
  <si>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</si>
  <si>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</si>
  <si>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</si>
  <si>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</si>
  <si>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</si>
  <si>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</si>
  <si>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</si>
  <si>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</si>
  <si>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</si>
  <si>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</si>
  <si>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</si>
  <si>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</si>
  <si>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</si>
  <si>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</si>
  <si>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</si>
  <si>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</si>
  <si>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</si>
  <si>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</si>
  <si>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</si>
  <si>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</si>
  <si>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</si>
  <si>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</si>
  <si>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</si>
  <si>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</si>
  <si>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</si>
  <si>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</si>
  <si>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</si>
  <si>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</si>
  <si>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</si>
  <si>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</si>
  <si>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</si>
  <si>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</si>
  <si>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</si>
  <si>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</si>
  <si>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</si>
  <si>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</si>
  <si>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</si>
  <si>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</si>
  <si>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</si>
  <si>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</si>
  <si>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</si>
  <si>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</si>
  <si>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</si>
  <si>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</si>
  <si>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</si>
  <si>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</si>
  <si>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</si>
  <si>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</si>
  <si>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</si>
  <si>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</si>
  <si>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</si>
  <si>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</si>
  <si>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</si>
  <si>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</si>
  <si>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</si>
  <si>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</si>
  <si>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</si>
  <si>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</si>
  <si>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</si>
  <si>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</si>
  <si>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</si>
  <si>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</si>
  <si>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</si>
  <si>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</si>
  <si>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</si>
  <si>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</si>
  <si>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</si>
  <si>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</si>
  <si>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</si>
  <si>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</si>
  <si>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</si>
  <si>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</si>
  <si>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</si>
  <si>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</si>
  <si>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</si>
  <si>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</si>
  <si>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</si>
  <si>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</si>
  <si>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</si>
  <si>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</si>
  <si>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</si>
  <si>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</si>
  <si>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</si>
  <si>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</si>
  <si>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</si>
  <si>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</si>
  <si>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</si>
  <si>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</si>
  <si>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</si>
  <si>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</si>
  <si>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</si>
  <si>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</si>
  <si>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</si>
  <si>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</si>
  <si>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</si>
  <si>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</si>
  <si>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</si>
  <si>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</si>
  <si>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</si>
  <si>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</si>
  <si>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</si>
  <si>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</si>
  <si>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</si>
  <si>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</si>
  <si>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</si>
  <si>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</si>
  <si>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</si>
  <si>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</si>
  <si>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</si>
  <si>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</si>
  <si>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</si>
  <si>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</si>
  <si>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</si>
  <si>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</si>
  <si>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</si>
  <si>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</si>
  <si>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</si>
  <si>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</si>
  <si>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</si>
  <si>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</si>
  <si>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</si>
  <si>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</si>
  <si>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</si>
  <si>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</si>
  <si>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</si>
  <si>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</si>
  <si>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</si>
  <si>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</si>
  <si>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</si>
  <si>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</si>
  <si>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</si>
  <si>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</si>
  <si>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</si>
  <si>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</si>
  <si>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</si>
  <si>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</si>
  <si>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</si>
  <si>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</si>
  <si>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</si>
  <si>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</si>
  <si>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</si>
  <si>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</si>
  <si>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</si>
  <si>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</si>
  <si>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</si>
  <si>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</si>
  <si>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</si>
  <si>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</si>
  <si>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</si>
  <si>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</si>
  <si>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</si>
  <si>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</si>
  <si>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</si>
  <si>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</si>
  <si>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</si>
  <si>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</si>
  <si>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</si>
  <si>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</si>
  <si>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</si>
  <si>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</si>
  <si>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</si>
  <si>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</si>
  <si>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</si>
  <si>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</si>
  <si>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</si>
  <si>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</si>
  <si>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</si>
  <si>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</si>
  <si>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</si>
  <si>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</si>
  <si>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</si>
  <si>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</si>
  <si>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</si>
  <si>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</si>
  <si>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</si>
  <si>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</si>
  <si>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</si>
  <si>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</si>
  <si>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</si>
  <si>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</si>
  <si>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</si>
  <si>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</si>
  <si>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</si>
  <si>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</si>
  <si>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</si>
  <si>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</si>
  <si>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</si>
  <si>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</si>
  <si>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</si>
  <si>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</si>
  <si>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</si>
  <si>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</si>
  <si>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</si>
  <si>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</si>
  <si>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</si>
  <si>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</si>
  <si>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</si>
  <si>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</si>
  <si>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</si>
  <si>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</si>
  <si>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</si>
  <si>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</si>
  <si>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</si>
  <si>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</si>
  <si>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</si>
  <si>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</si>
  <si>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</si>
  <si>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</si>
  <si>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</si>
  <si>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</si>
  <si>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</si>
  <si>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</si>
  <si>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</si>
  <si>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</si>
  <si>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</si>
  <si>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</si>
  <si>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</si>
  <si>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</si>
  <si>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</si>
  <si>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</si>
  <si>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</si>
  <si>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</si>
  <si>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</si>
  <si>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</si>
  <si>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</si>
  <si>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</si>
  <si>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</si>
  <si>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</si>
  <si>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</si>
  <si>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</si>
  <si>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</si>
  <si>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</si>
  <si>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</si>
  <si>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</si>
  <si>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</si>
  <si>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</si>
  <si>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</si>
  <si>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</si>
  <si>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</si>
  <si>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</si>
  <si>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</si>
  <si>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</si>
  <si>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</si>
  <si>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</si>
  <si>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</si>
  <si>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</si>
  <si>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</si>
  <si>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</si>
  <si>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</si>
  <si>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</si>
  <si>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</si>
  <si>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</si>
  <si>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</si>
  <si>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</si>
  <si>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</si>
  <si>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</si>
  <si>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</si>
  <si>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</si>
  <si>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</si>
  <si>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</si>
  <si>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</si>
  <si>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</si>
  <si>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</si>
  <si>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</si>
  <si>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</si>
  <si>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</si>
  <si>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</si>
  <si>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</si>
  <si>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</si>
  <si>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</si>
  <si>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</si>
  <si>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</si>
  <si>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</si>
  <si>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</si>
  <si>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</si>
  <si>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</si>
  <si>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</si>
  <si>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</si>
  <si>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</si>
  <si>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</si>
  <si>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</si>
  <si>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</si>
  <si>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</si>
  <si>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</si>
  <si>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</si>
  <si>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</si>
  <si>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</si>
  <si>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</si>
  <si>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</si>
  <si>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</si>
  <si>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</si>
  <si>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</si>
  <si>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</si>
  <si>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</si>
  <si>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</si>
  <si>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</si>
  <si>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</si>
  <si>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</si>
  <si>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</si>
  <si>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</si>
  <si>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</si>
  <si>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</si>
  <si>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</si>
  <si>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</si>
  <si>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</si>
  <si>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</si>
  <si>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</si>
  <si>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</si>
  <si>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</si>
  <si>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</si>
  <si>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</si>
  <si>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</si>
  <si>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</si>
  <si>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</si>
  <si>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</si>
  <si>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</si>
  <si>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</si>
  <si>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</si>
  <si>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</si>
  <si>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</si>
  <si>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</si>
  <si>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</si>
  <si>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</si>
  <si>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</si>
  <si>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</si>
  <si>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</si>
  <si>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</si>
  <si>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</si>
  <si>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</si>
  <si>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</si>
  <si>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</si>
  <si>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</si>
  <si>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</si>
  <si>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</si>
  <si>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</si>
  <si>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</si>
  <si>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</si>
  <si>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</si>
  <si>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</si>
  <si>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</si>
  <si>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</si>
  <si>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</si>
  <si>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</si>
  <si>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</si>
  <si>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</si>
  <si>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</si>
  <si>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</si>
  <si>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</si>
  <si>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</si>
  <si>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</si>
  <si>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</si>
  <si>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</si>
  <si>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</si>
  <si>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</si>
  <si>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</si>
  <si>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</si>
  <si>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</si>
  <si>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</si>
  <si>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</si>
  <si>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</si>
  <si>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</si>
  <si>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</si>
  <si>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</si>
  <si>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</si>
  <si>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</si>
  <si>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</si>
  <si>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</si>
  <si>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</si>
  <si>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</si>
  <si>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</si>
  <si>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</si>
  <si>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</si>
  <si>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</si>
  <si>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</si>
  <si>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</si>
  <si>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</si>
  <si>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</si>
  <si>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</si>
  <si>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</si>
  <si>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</si>
  <si>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</si>
  <si>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</si>
  <si>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</si>
  <si>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</si>
  <si>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</si>
  <si>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</si>
  <si>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</si>
  <si>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</si>
  <si>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</si>
  <si>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</si>
  <si>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</si>
  <si>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</si>
  <si>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</si>
  <si>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</si>
  <si>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</si>
  <si>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</si>
  <si>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</si>
  <si>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</si>
  <si>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</si>
  <si>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</si>
  <si>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</si>
  <si>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</si>
  <si>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</si>
  <si>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</si>
  <si>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</si>
  <si>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</si>
  <si>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</si>
  <si>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</si>
  <si>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</si>
  <si>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</si>
  <si>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</si>
  <si>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</si>
  <si>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</si>
  <si>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</si>
  <si>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</si>
  <si>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</si>
  <si>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</si>
  <si>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</si>
  <si>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</si>
  <si>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</si>
  <si>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</si>
  <si>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</si>
  <si>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</si>
  <si>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</si>
  <si>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</si>
  <si>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</si>
  <si>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</si>
  <si>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</si>
  <si>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</si>
  <si>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</si>
  <si>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</si>
  <si>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</si>
  <si>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</si>
  <si>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</si>
  <si>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</si>
  <si>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</si>
  <si>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</si>
  <si>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</si>
  <si>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</si>
  <si>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</si>
  <si>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</si>
  <si>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</si>
  <si>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</si>
  <si>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</si>
  <si>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</si>
  <si>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</si>
  <si>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</si>
  <si>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</si>
  <si>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</si>
  <si>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</si>
  <si>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</si>
  <si>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</si>
  <si>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</si>
  <si>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</si>
  <si>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</si>
  <si>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</si>
  <si>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</si>
  <si>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</si>
  <si>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</si>
  <si>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</si>
  <si>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</si>
  <si>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</si>
  <si>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</si>
  <si>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</si>
  <si>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</si>
  <si>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</si>
  <si>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</si>
  <si>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</si>
  <si>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</si>
  <si>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</si>
  <si>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</si>
  <si>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</si>
  <si>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</si>
  <si>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</si>
  <si>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</si>
  <si>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</si>
  <si>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</si>
  <si>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</si>
  <si>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</si>
  <si>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</si>
  <si>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</si>
  <si>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</si>
  <si>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</si>
  <si>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</si>
  <si>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</si>
  <si>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</si>
  <si>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</si>
  <si>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</si>
  <si>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</si>
  <si>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</si>
  <si>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</si>
  <si>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</si>
  <si>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</si>
  <si>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</si>
  <si>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</si>
  <si>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</si>
  <si>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</si>
  <si>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</si>
  <si>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</si>
  <si>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</si>
  <si>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</si>
  <si>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</si>
  <si>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</si>
  <si>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</si>
  <si>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</si>
  <si>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</si>
  <si>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</si>
  <si>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</si>
  <si>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</si>
  <si>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</si>
  <si>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</si>
  <si>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</si>
  <si>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</si>
  <si>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</si>
  <si>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</si>
  <si>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</si>
  <si>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</si>
  <si>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</si>
  <si>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</si>
  <si>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</si>
  <si>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</si>
  <si>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</si>
  <si>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</si>
  <si>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</si>
  <si>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</si>
  <si>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</si>
  <si>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</si>
  <si>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</si>
  <si>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</si>
  <si>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</si>
  <si>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</si>
  <si>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</si>
  <si>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</si>
  <si>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</si>
  <si>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</si>
  <si>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</si>
  <si>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</si>
  <si>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</si>
  <si>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</si>
  <si>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</si>
  <si>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</si>
  <si>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</si>
  <si>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</si>
  <si>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</si>
  <si>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</si>
  <si>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</si>
  <si>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</si>
  <si>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</si>
  <si>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</si>
  <si>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</si>
  <si>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</si>
  <si>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</si>
  <si>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</si>
  <si>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</si>
  <si>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</si>
  <si>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</si>
  <si>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</si>
  <si>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</si>
  <si>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</si>
  <si>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</si>
  <si>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</si>
  <si>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</si>
  <si>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</si>
  <si>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</si>
  <si>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</si>
  <si>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</si>
  <si>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</si>
  <si>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</si>
  <si>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</si>
  <si>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</si>
  <si>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</si>
  <si>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</si>
  <si>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</si>
  <si>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</si>
  <si>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</si>
  <si>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</si>
  <si>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</si>
  <si>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</si>
  <si>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</si>
  <si>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</si>
  <si>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</si>
  <si>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</si>
  <si>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</si>
  <si>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</si>
  <si>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</si>
  <si>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</si>
  <si>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</si>
  <si>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</si>
  <si>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</si>
  <si>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</si>
  <si>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</si>
  <si>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</si>
  <si>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</si>
  <si>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</si>
  <si>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</si>
  <si>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</si>
  <si>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</si>
  <si>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</si>
  <si>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</si>
  <si>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</si>
  <si>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</si>
  <si>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</si>
  <si>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</si>
  <si>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</si>
  <si>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</si>
  <si>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</si>
  <si>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</si>
  <si>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</si>
  <si>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</si>
  <si>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</si>
  <si>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</si>
  <si>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</si>
  <si>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</si>
  <si>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</si>
  <si>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</si>
  <si>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</si>
  <si>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</si>
  <si>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</si>
  <si>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</si>
  <si>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</si>
  <si>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</si>
  <si>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</si>
  <si>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</si>
  <si>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</si>
  <si>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</si>
  <si>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</si>
  <si>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</si>
  <si>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</si>
  <si>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</si>
  <si>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</si>
  <si>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</si>
  <si>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</si>
  <si>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</si>
  <si>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</si>
  <si>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</si>
  <si>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</si>
  <si>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</si>
  <si>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</si>
  <si>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</si>
  <si>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</si>
  <si>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</si>
  <si>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</si>
  <si>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</si>
  <si>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</si>
  <si>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</si>
  <si>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</si>
  <si>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</si>
  <si>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</si>
  <si>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</si>
  <si>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</si>
  <si>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</si>
  <si>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</si>
  <si>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</si>
  <si>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</si>
  <si>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</si>
  <si>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</si>
  <si>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</si>
  <si>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</si>
  <si>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</si>
  <si>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</si>
  <si>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</si>
  <si>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</si>
  <si>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</si>
  <si>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</si>
  <si>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</si>
  <si>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</si>
  <si>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</si>
  <si>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</si>
  <si>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</si>
  <si>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</si>
  <si>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</si>
  <si>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</si>
  <si>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</si>
  <si>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</si>
  <si>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</si>
  <si>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</si>
  <si>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</si>
  <si>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</si>
  <si>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</si>
  <si>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</si>
  <si>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</si>
  <si>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</si>
  <si>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</si>
  <si>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</si>
  <si>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</si>
  <si>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</si>
  <si>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</si>
  <si>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</si>
  <si>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</si>
  <si>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</si>
  <si>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</si>
  <si>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</si>
  <si>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</si>
  <si>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</si>
  <si>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</si>
  <si>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</si>
  <si>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</si>
  <si>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</si>
  <si>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</si>
  <si>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</si>
  <si>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</si>
  <si>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</si>
  <si>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</si>
  <si>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</si>
  <si>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</si>
  <si>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</si>
  <si>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</si>
  <si>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</si>
  <si>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</si>
  <si>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</si>
  <si>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</si>
  <si>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</si>
  <si>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</si>
  <si>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</si>
  <si>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</si>
  <si>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</si>
  <si>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</si>
  <si>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</si>
  <si>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</si>
  <si>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</si>
  <si>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</si>
  <si>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</si>
  <si>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</si>
  <si>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</si>
  <si>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</si>
  <si>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</si>
  <si>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</si>
  <si>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</si>
  <si>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</si>
  <si>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</si>
  <si>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</si>
  <si>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</si>
  <si>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</si>
  <si>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</si>
  <si>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</si>
  <si>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</si>
  <si>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</si>
  <si>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</si>
  <si>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</si>
  <si>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</si>
  <si>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</si>
  <si>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</si>
  <si>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</si>
  <si>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</si>
  <si>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</si>
  <si>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</si>
  <si>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</si>
  <si>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</si>
  <si>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</si>
  <si>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</si>
  <si>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</si>
  <si>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</si>
  <si>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</si>
  <si>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</si>
  <si>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</si>
  <si>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</si>
  <si>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</si>
  <si>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</si>
  <si>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</si>
  <si>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</si>
  <si>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</si>
  <si>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</si>
  <si>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</si>
  <si>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</si>
  <si>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</si>
  <si>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</si>
  <si>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</si>
  <si>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</si>
  <si>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</si>
  <si>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</si>
  <si>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</si>
  <si>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</si>
  <si>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</si>
  <si>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</si>
  <si>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</si>
  <si>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</si>
  <si>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</si>
  <si>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</si>
  <si>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</si>
  <si>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</si>
  <si>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</si>
  <si>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</si>
  <si>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</si>
  <si>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</si>
  <si>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</si>
  <si>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</si>
  <si>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</si>
  <si>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</si>
  <si>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</si>
  <si>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</si>
  <si>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</si>
  <si>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</si>
  <si>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</si>
  <si>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</si>
  <si>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</si>
  <si>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</si>
  <si>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</si>
  <si>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</si>
  <si>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</si>
  <si>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</si>
  <si>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</si>
  <si>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</si>
  <si>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</si>
  <si>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</si>
  <si>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</si>
  <si>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</si>
  <si>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</si>
  <si>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</si>
  <si>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</si>
  <si>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</si>
  <si>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</si>
  <si>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</si>
  <si>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</si>
  <si>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</si>
  <si>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</si>
  <si>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</si>
  <si>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</si>
  <si>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</si>
  <si>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</si>
  <si>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</si>
  <si>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</si>
  <si>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</si>
  <si>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</si>
  <si>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</si>
  <si>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</si>
  <si>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</si>
  <si>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</si>
  <si>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</si>
  <si>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</si>
  <si>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</si>
  <si>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</si>
  <si>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</si>
  <si>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</si>
  <si>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</si>
  <si>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</si>
  <si>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</si>
  <si>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</si>
  <si>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</si>
  <si>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</si>
  <si>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</si>
  <si>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</si>
  <si>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</si>
  <si>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</si>
  <si>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</si>
  <si>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</si>
  <si>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</si>
  <si>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</si>
  <si>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</si>
  <si>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</si>
  <si>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</si>
  <si>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</si>
  <si>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</si>
  <si>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</si>
  <si>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</si>
  <si>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</si>
  <si>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</si>
  <si>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</si>
  <si>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</si>
  <si>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</si>
  <si>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</si>
  <si>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</si>
  <si>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</si>
  <si>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</si>
  <si>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</si>
  <si>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</si>
  <si>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</si>
  <si>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</si>
  <si>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</si>
  <si>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</si>
  <si>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</si>
  <si>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</si>
  <si>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</si>
  <si>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</si>
  <si>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</si>
  <si>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</si>
  <si>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</si>
  <si>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</si>
  <si>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</si>
  <si>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</si>
  <si>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</si>
  <si>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</si>
  <si>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</si>
  <si>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</si>
  <si>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</si>
  <si>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</si>
  <si>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</si>
  <si>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</si>
  <si>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</si>
  <si>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</si>
  <si>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</si>
  <si>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</si>
  <si>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</si>
  <si>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</si>
  <si>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</si>
  <si>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</si>
  <si>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</si>
  <si>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</si>
  <si>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</si>
  <si>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</si>
  <si>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</si>
  <si>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</si>
  <si>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</si>
  <si>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</si>
  <si>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</si>
  <si>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</si>
  <si>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</si>
  <si>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</si>
  <si>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</si>
  <si>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</si>
  <si>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</si>
  <si>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</si>
  <si>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</si>
  <si>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</si>
  <si>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</si>
  <si>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</si>
  <si>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</si>
  <si>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</si>
  <si>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</si>
  <si>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</si>
  <si>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</si>
  <si>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</si>
  <si>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</si>
  <si>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</si>
  <si>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</si>
  <si>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</si>
  <si>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</si>
  <si>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</si>
  <si>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</si>
  <si>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</si>
  <si>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</si>
  <si>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</si>
  <si>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</si>
  <si>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</si>
  <si>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</si>
  <si>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</si>
  <si>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</si>
  <si>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</si>
  <si>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</si>
  <si>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</si>
  <si>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</si>
  <si>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</si>
  <si>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</si>
  <si>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</si>
  <si>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</si>
  <si>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</si>
  <si>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</si>
  <si>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</si>
  <si>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</si>
  <si>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</si>
  <si>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</si>
  <si>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</si>
  <si>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</si>
  <si>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</si>
  <si>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</si>
  <si>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</si>
  <si>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</si>
  <si>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</si>
  <si>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</si>
  <si>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</si>
  <si>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</si>
  <si>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</si>
  <si>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</si>
  <si>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</si>
  <si>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</si>
  <si>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</si>
  <si>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</si>
  <si>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</si>
  <si>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</si>
  <si>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</si>
  <si>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</si>
  <si>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</si>
  <si>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</si>
  <si>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</si>
  <si>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</si>
  <si>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</si>
  <si>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</si>
  <si>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</si>
  <si>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</si>
  <si>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</si>
  <si>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</si>
  <si>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</si>
  <si>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</si>
  <si>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</si>
  <si>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</si>
  <si>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</si>
  <si>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</si>
  <si>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</si>
  <si>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</si>
  <si>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</si>
  <si>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</si>
  <si>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</si>
  <si>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</si>
  <si>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</si>
  <si>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</si>
  <si>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</si>
  <si>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</si>
  <si>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</si>
  <si>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</si>
  <si>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</si>
  <si>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</si>
  <si>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</si>
  <si>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</si>
  <si>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</si>
  <si>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</si>
  <si>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</si>
  <si>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</si>
  <si>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</si>
  <si>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</si>
  <si>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</si>
  <si>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</si>
  <si>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</si>
  <si>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</si>
  <si>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</si>
  <si>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</si>
  <si>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</si>
  <si>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</si>
  <si>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</si>
  <si>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</si>
  <si>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</si>
  <si>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</si>
  <si>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</si>
  <si>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</si>
  <si>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</si>
  <si>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</si>
  <si>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</si>
  <si>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</si>
  <si>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</si>
  <si>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</si>
  <si>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</si>
  <si>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</si>
  <si>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</si>
  <si>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</si>
  <si>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</si>
  <si>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</si>
  <si>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</si>
  <si>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</si>
  <si>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</si>
  <si>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</si>
  <si>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</si>
  <si>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</si>
  <si>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</si>
  <si>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</si>
  <si>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</si>
  <si>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</si>
  <si>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</si>
  <si>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</si>
  <si>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</si>
  <si>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</si>
  <si>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</si>
  <si>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</si>
  <si>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</si>
  <si>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</si>
  <si>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</si>
  <si>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</si>
  <si>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</si>
  <si>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</si>
  <si>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</si>
  <si>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</si>
  <si>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</si>
  <si>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</si>
  <si>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</si>
  <si>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</si>
  <si>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</si>
  <si>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</si>
  <si>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</si>
  <si>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</si>
  <si>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</si>
  <si>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</si>
  <si>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</si>
  <si>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</si>
  <si>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</si>
  <si>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</si>
  <si>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</si>
  <si>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</si>
  <si>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</si>
  <si>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</si>
  <si>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</si>
  <si>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</si>
  <si>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</si>
  <si>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</si>
  <si>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</si>
  <si>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</si>
  <si>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</si>
  <si>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</si>
  <si>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</si>
  <si>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</si>
  <si>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</si>
  <si>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</si>
  <si>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</si>
  <si>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</si>
  <si>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</si>
  <si>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</si>
  <si>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</si>
  <si>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</si>
  <si>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</si>
  <si>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</si>
  <si>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</si>
  <si>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</si>
  <si>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</si>
  <si>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</si>
  <si>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</si>
  <si>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</si>
  <si>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</si>
  <si>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</si>
  <si>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</si>
  <si>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</si>
  <si>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</si>
  <si>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</si>
  <si>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</si>
  <si>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</si>
  <si>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</si>
  <si>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</si>
  <si>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</si>
  <si>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</si>
  <si>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</si>
  <si>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</si>
  <si>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</si>
  <si>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</si>
  <si>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</si>
  <si>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</si>
  <si>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</si>
  <si>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</si>
  <si>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</si>
  <si>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</si>
  <si>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</si>
  <si>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</si>
  <si>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</si>
  <si>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</si>
  <si>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</si>
  <si>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</si>
  <si>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</si>
  <si>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</si>
  <si>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</si>
  <si>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</si>
  <si>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</si>
  <si>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</si>
  <si>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</si>
  <si>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</si>
  <si>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</si>
  <si>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</si>
  <si>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</si>
  <si>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</si>
  <si>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</si>
  <si>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</si>
  <si>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</si>
  <si>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</si>
  <si>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</si>
  <si>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</si>
  <si>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</si>
  <si>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</si>
  <si>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</si>
  <si>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</si>
  <si>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</si>
  <si>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</si>
  <si>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</si>
  <si>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</si>
  <si>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</si>
  <si>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</si>
  <si>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</si>
  <si>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</si>
  <si>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</si>
  <si>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</si>
  <si>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</si>
  <si>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</si>
  <si>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</si>
  <si>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</si>
  <si>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</si>
  <si>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</si>
  <si>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</si>
  <si>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</si>
  <si>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</si>
  <si>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</si>
  <si>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</si>
  <si>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</si>
  <si>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</si>
  <si>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</si>
  <si>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</si>
  <si>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</si>
  <si>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</si>
  <si>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</si>
  <si>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</si>
  <si>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</si>
  <si>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</si>
  <si>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</si>
  <si>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</si>
  <si>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</si>
  <si>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</si>
  <si>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</si>
  <si>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</si>
  <si>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</si>
  <si>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</si>
  <si>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</si>
  <si>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</si>
  <si>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</si>
  <si>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</si>
  <si>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</si>
  <si>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</si>
  <si>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</si>
  <si>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</si>
  <si>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</si>
  <si>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</si>
  <si>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</si>
  <si>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</si>
  <si>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</si>
  <si>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</si>
  <si>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</si>
  <si>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</si>
  <si>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</si>
  <si>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</si>
  <si>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</si>
  <si>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</si>
  <si>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</si>
  <si>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</si>
  <si>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</si>
  <si>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</si>
  <si>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</si>
  <si>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</si>
  <si>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</si>
  <si>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</si>
  <si>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</si>
  <si>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</si>
  <si>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</si>
  <si>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</si>
  <si>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</si>
  <si>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</si>
  <si>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</si>
  <si>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</si>
  <si>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</si>
  <si>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</si>
  <si>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</si>
  <si>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</si>
  <si>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</si>
  <si>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</si>
  <si>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</si>
  <si>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</si>
  <si>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</si>
  <si>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</si>
  <si>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</si>
  <si>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</si>
  <si>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</si>
  <si>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</si>
  <si>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</si>
  <si>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</si>
  <si>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</si>
  <si>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</si>
  <si>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</si>
  <si>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</si>
  <si>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</si>
  <si>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</si>
  <si>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</si>
  <si>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</si>
  <si>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</si>
  <si>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</si>
  <si>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</si>
  <si>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</si>
  <si>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</si>
  <si>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</si>
  <si>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</si>
  <si>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</si>
  <si>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</si>
  <si>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</si>
  <si>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</si>
  <si>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</si>
  <si>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</si>
  <si>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</si>
  <si>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</si>
  <si>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</si>
  <si>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</si>
  <si>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</si>
  <si>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</si>
  <si>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</si>
  <si>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</si>
  <si>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</si>
  <si>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</si>
  <si>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</si>
  <si>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</si>
  <si>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</si>
  <si>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</si>
  <si>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</si>
  <si>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</si>
  <si>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</si>
  <si>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</si>
  <si>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</si>
  <si>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</si>
  <si>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</si>
  <si>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</si>
  <si>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</si>
  <si>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</si>
  <si>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</si>
  <si>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</si>
  <si>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</si>
  <si>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</si>
  <si>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</si>
  <si>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</si>
  <si>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</si>
  <si>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</si>
  <si>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</si>
  <si>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</si>
  <si>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</si>
  <si>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</si>
  <si>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</si>
  <si>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</si>
  <si>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</si>
  <si>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</si>
  <si>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</si>
  <si>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</si>
  <si>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</si>
  <si>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</si>
  <si>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</si>
  <si>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</si>
  <si>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</si>
  <si>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</si>
  <si>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</si>
  <si>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</si>
  <si>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</si>
  <si>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</si>
  <si>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</si>
  <si>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</si>
  <si>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</si>
  <si>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</si>
  <si>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</si>
  <si>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</si>
  <si>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</si>
  <si>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</si>
  <si>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</si>
  <si>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</si>
  <si>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</si>
  <si>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</si>
  <si>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</si>
  <si>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</si>
  <si>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</si>
  <si>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</si>
  <si>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</si>
  <si>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</si>
  <si>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</si>
  <si>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</si>
  <si>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</si>
  <si>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</si>
  <si>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</si>
  <si>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</si>
  <si>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</si>
  <si>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</si>
  <si>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</si>
  <si>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</si>
  <si>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</si>
  <si>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</si>
  <si>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</si>
  <si>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</si>
  <si>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</si>
  <si>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</si>
  <si>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</si>
  <si>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</si>
  <si>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</si>
  <si>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</si>
  <si>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</si>
  <si>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</si>
  <si>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</si>
  <si>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</si>
  <si>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</si>
  <si>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</si>
  <si>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</si>
  <si>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</si>
  <si>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</si>
  <si>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</si>
  <si>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</si>
  <si>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</si>
  <si>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</si>
  <si>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</si>
  <si>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</si>
  <si>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</si>
  <si>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</si>
  <si>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</si>
  <si>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</si>
  <si>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</si>
  <si>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</si>
  <si>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</si>
  <si>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</si>
  <si>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</si>
  <si>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</si>
  <si>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</si>
  <si>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</si>
  <si>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</si>
  <si>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</si>
  <si>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</si>
  <si>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</si>
  <si>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</si>
  <si>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</si>
  <si>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</si>
  <si>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</si>
  <si>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</si>
  <si>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</si>
  <si>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</si>
  <si>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</si>
  <si>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</si>
  <si>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</si>
  <si>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</si>
  <si>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</si>
  <si>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</si>
  <si>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</si>
  <si>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</si>
  <si>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</si>
  <si>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</si>
  <si>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</si>
  <si>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</si>
  <si>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</si>
  <si>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</si>
  <si>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</si>
  <si>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</si>
  <si>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</si>
  <si>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</si>
  <si>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</si>
  <si>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</si>
  <si>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</si>
  <si>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</si>
  <si>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</si>
  <si>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</si>
  <si>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</si>
  <si>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</si>
  <si>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</si>
  <si>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</si>
  <si>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</si>
  <si>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</si>
  <si>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</si>
  <si>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</si>
  <si>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</si>
  <si>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</si>
  <si>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</si>
  <si>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</si>
  <si>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</si>
  <si>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</si>
  <si>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</si>
  <si>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</si>
  <si>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</si>
  <si>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</si>
  <si>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</si>
  <si>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</si>
  <si>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</si>
  <si>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</si>
  <si>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</si>
  <si>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</si>
  <si>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</si>
  <si>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</si>
  <si>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</si>
  <si>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</si>
  <si>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</si>
  <si>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</si>
  <si>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</si>
  <si>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</si>
  <si>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</si>
  <si>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</si>
  <si>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</si>
  <si>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</si>
  <si>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</si>
  <si>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</si>
  <si>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</si>
  <si>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</si>
  <si>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</si>
  <si>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</si>
  <si>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</si>
  <si>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</si>
  <si>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</si>
  <si>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</si>
  <si>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</si>
  <si>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</si>
  <si>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</si>
  <si>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</si>
  <si>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</si>
  <si>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</si>
  <si>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</si>
  <si>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</si>
  <si>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</si>
  <si>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</si>
  <si>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</si>
  <si>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</si>
  <si>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</si>
  <si>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</si>
  <si>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</si>
  <si>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</si>
  <si>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</si>
  <si>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</si>
  <si>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</si>
  <si>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</si>
  <si>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</si>
  <si>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</si>
  <si>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</si>
  <si>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</si>
  <si>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</si>
  <si>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</si>
  <si>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</si>
  <si>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</si>
  <si>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</si>
  <si>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</si>
  <si>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</si>
  <si>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</si>
  <si>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</si>
  <si>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</si>
  <si>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</si>
  <si>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</si>
  <si>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</si>
  <si>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</si>
  <si>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</si>
  <si>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</si>
  <si>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</si>
  <si>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</si>
  <si>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</si>
  <si>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</si>
  <si>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</si>
  <si>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</si>
  <si>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</si>
  <si>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</si>
  <si>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</si>
  <si>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</si>
  <si>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</si>
  <si>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</si>
  <si>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</si>
  <si>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</si>
  <si>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</si>
  <si>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</si>
  <si>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</si>
  <si>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</si>
  <si>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</si>
  <si>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</si>
  <si>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</si>
  <si>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</si>
  <si>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</si>
  <si>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</si>
  <si>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</si>
  <si>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</si>
  <si>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</si>
  <si>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</si>
  <si>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</si>
  <si>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</si>
  <si>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</si>
  <si>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</si>
  <si>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</si>
  <si>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</si>
  <si>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</si>
  <si>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</si>
  <si>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</si>
  <si>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</si>
  <si>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</si>
  <si>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</si>
  <si>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</si>
  <si>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</si>
  <si>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</si>
  <si>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</si>
  <si>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</si>
  <si>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</si>
  <si>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</si>
  <si>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</si>
  <si>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</si>
  <si>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</si>
  <si>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</si>
  <si>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</si>
  <si>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</si>
  <si>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</si>
  <si>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</si>
  <si>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</si>
  <si>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</si>
  <si>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</si>
  <si>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</si>
  <si>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</si>
  <si>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</si>
  <si>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</si>
  <si>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</si>
  <si>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</si>
  <si>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</si>
  <si>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</si>
  <si>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</si>
  <si>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</si>
  <si>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</si>
  <si>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</si>
  <si>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</si>
  <si>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</si>
  <si>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</si>
  <si>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</si>
  <si>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</si>
  <si>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</si>
  <si>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</si>
  <si>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</si>
  <si>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</si>
  <si>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</si>
  <si>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</si>
  <si>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</si>
  <si>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</si>
  <si>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</si>
  <si>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</si>
  <si>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</si>
  <si>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</si>
  <si>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</si>
  <si>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</si>
  <si>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</si>
  <si>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</si>
  <si>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</si>
  <si>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</si>
  <si>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</si>
  <si>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</si>
  <si>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</si>
  <si>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</si>
  <si>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</si>
  <si>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</si>
  <si>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</si>
  <si>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</si>
  <si>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</si>
  <si>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</si>
  <si>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</si>
  <si>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</si>
  <si>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</si>
  <si>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</si>
  <si>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</si>
  <si>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</si>
  <si>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</si>
  <si>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</si>
  <si>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</si>
  <si>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</si>
  <si>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</si>
  <si>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</si>
  <si>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</si>
  <si>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</si>
  <si>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</si>
  <si>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</si>
  <si>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</si>
  <si>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</si>
  <si>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</si>
  <si>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</si>
  <si>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</si>
  <si>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</si>
  <si>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</si>
  <si>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</si>
  <si>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</si>
  <si>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</si>
  <si>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</si>
  <si>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</si>
  <si>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</si>
  <si>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</si>
  <si>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</si>
  <si>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</si>
  <si>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</si>
  <si>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</si>
  <si>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</si>
  <si>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</si>
  <si>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</si>
  <si>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</si>
  <si>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</si>
  <si>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</si>
  <si>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</si>
  <si>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</si>
  <si>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</si>
  <si>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</si>
  <si>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</si>
  <si>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</si>
  <si>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</si>
  <si>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</si>
  <si>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</si>
  <si>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</si>
  <si>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</si>
  <si>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</si>
  <si>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</si>
  <si>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</si>
  <si>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</si>
  <si>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</si>
  <si>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</si>
  <si>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</si>
  <si>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</si>
  <si>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</si>
  <si>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</si>
  <si>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</si>
  <si>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</si>
  <si>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</si>
  <si>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</si>
  <si>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</si>
  <si>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</si>
  <si>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</si>
  <si>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</si>
  <si>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</si>
  <si>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</si>
  <si>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</si>
  <si>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</si>
  <si>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</si>
  <si>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</si>
  <si>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</si>
  <si>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</si>
  <si>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</si>
  <si>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</si>
  <si>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</si>
  <si>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</si>
  <si>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</si>
  <si>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</si>
  <si>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</si>
  <si>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</si>
  <si>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</si>
  <si>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</si>
  <si>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</si>
  <si>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</si>
  <si>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</si>
  <si>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</si>
  <si>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</si>
  <si>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</si>
  <si>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</si>
  <si>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</si>
  <si>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</si>
  <si>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</si>
  <si>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</si>
  <si>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</si>
  <si>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</si>
  <si>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</si>
  <si>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</si>
  <si>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</si>
  <si>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</si>
  <si>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</si>
  <si>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</si>
  <si>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</si>
  <si>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</si>
  <si>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</si>
  <si>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</si>
  <si>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</si>
  <si>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</si>
  <si>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</si>
  <si>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</si>
  <si>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</si>
  <si>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</si>
  <si>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</si>
  <si>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</si>
  <si>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</si>
  <si>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</si>
  <si>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</si>
  <si>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</si>
  <si>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</si>
  <si>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</si>
  <si>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</si>
  <si>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</si>
  <si>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</si>
  <si>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</si>
  <si>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</si>
  <si>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</si>
  <si>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</si>
  <si>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</si>
  <si>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</si>
  <si>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</si>
  <si>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</si>
  <si>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</si>
  <si>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</si>
  <si>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</si>
  <si>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</si>
  <si>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</si>
  <si>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</si>
  <si>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</si>
  <si>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</si>
  <si>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</si>
  <si>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</si>
  <si>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</si>
  <si>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</si>
  <si>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</si>
  <si>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</si>
  <si>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</si>
  <si>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</si>
  <si>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</si>
  <si>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</si>
  <si>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</si>
  <si>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</si>
  <si>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</si>
  <si>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</si>
  <si>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</si>
  <si>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</si>
  <si>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</si>
  <si>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</si>
  <si>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</si>
  <si>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</si>
  <si>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</si>
  <si>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</si>
  <si>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</si>
  <si>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</si>
  <si>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</si>
  <si>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</si>
  <si>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</si>
  <si>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</si>
  <si>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</si>
  <si>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</si>
  <si>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</si>
  <si>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</si>
  <si>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</si>
  <si>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</si>
  <si>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</si>
  <si>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</si>
  <si>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</si>
  <si>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</si>
  <si>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</si>
  <si>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</si>
  <si>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</si>
  <si>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</si>
  <si>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</si>
  <si>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</si>
  <si>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</si>
  <si>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</si>
  <si>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</si>
  <si>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</si>
  <si>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</si>
  <si>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</si>
  <si>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</si>
  <si>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</si>
  <si>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</si>
  <si>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</si>
  <si>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</si>
  <si>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</si>
  <si>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</si>
  <si>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</si>
  <si>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</si>
  <si>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</si>
  <si>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</si>
  <si>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</si>
  <si>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</si>
  <si>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</si>
  <si>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</si>
  <si>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</si>
  <si>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</si>
  <si>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</si>
  <si>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</si>
  <si>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</si>
  <si>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</si>
  <si>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</si>
  <si>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</si>
  <si>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</si>
  <si>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</si>
  <si>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</si>
  <si>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</si>
  <si>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</si>
  <si>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</si>
  <si>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</si>
  <si>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</si>
  <si>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</si>
  <si>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</si>
  <si>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</si>
  <si>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</si>
  <si>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</si>
  <si>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</si>
  <si>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</si>
  <si>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</si>
  <si>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</si>
  <si>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</si>
  <si>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</si>
  <si>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</si>
  <si>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</si>
  <si>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</si>
  <si>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</si>
  <si>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</si>
  <si>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</si>
  <si>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</si>
  <si>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</si>
  <si>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</si>
  <si>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</si>
  <si>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</si>
  <si>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</si>
  <si>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</si>
  <si>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</si>
  <si>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</si>
  <si>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</si>
  <si>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</si>
  <si>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</si>
  <si>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</si>
  <si>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</si>
  <si>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</si>
  <si>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</si>
  <si>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</si>
  <si>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</si>
  <si>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</si>
  <si>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</si>
  <si>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</si>
  <si>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</si>
  <si>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</si>
  <si>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</si>
  <si>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</si>
  <si>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</si>
  <si>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</si>
  <si>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</si>
  <si>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</si>
  <si>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</si>
  <si>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</si>
  <si>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</si>
  <si>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</si>
  <si>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</si>
  <si>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</si>
  <si>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</si>
  <si>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</si>
  <si>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</si>
  <si>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</si>
  <si>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</si>
  <si>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</si>
  <si>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</si>
  <si>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</si>
  <si>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</si>
  <si>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</si>
  <si>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</si>
  <si>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</si>
  <si>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</si>
  <si>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</si>
  <si>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</si>
  <si>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</si>
  <si>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</si>
  <si>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</si>
  <si>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</si>
  <si>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</si>
  <si>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</si>
  <si>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</si>
  <si>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</si>
  <si>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</si>
  <si>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</si>
  <si>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</si>
  <si>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</si>
  <si>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</si>
  <si>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</si>
  <si>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</si>
  <si>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</si>
  <si>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</si>
  <si>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</si>
  <si>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</si>
  <si>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</si>
  <si>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</si>
  <si>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</si>
  <si>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</si>
  <si>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</si>
  <si>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</si>
  <si>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</si>
  <si>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</si>
  <si>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</si>
  <si>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</si>
  <si>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</si>
  <si>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</si>
  <si>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</si>
  <si>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</si>
  <si>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</si>
  <si>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</si>
  <si>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</si>
  <si>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</si>
  <si>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</si>
  <si>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</si>
  <si>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</si>
  <si>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</si>
  <si>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</si>
  <si>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</si>
  <si>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</si>
  <si>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</si>
  <si>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</si>
  <si>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</si>
  <si>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</si>
  <si>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</si>
  <si>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</si>
  <si>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</si>
  <si>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</si>
  <si>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</si>
  <si>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</si>
  <si>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</si>
  <si>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</si>
  <si>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</si>
  <si>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</si>
  <si>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</si>
  <si>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</si>
  <si>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</si>
  <si>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</si>
  <si>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</si>
  <si>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</si>
  <si>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</si>
  <si>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</si>
  <si>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</si>
  <si>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</si>
  <si>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</si>
  <si>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</si>
  <si>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</si>
  <si>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</si>
  <si>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</si>
  <si>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</si>
  <si>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</si>
  <si>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</si>
  <si>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</si>
  <si>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</si>
  <si>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</si>
  <si>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</si>
  <si>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</si>
  <si>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</si>
  <si>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</si>
  <si>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</si>
  <si>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</si>
  <si>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</si>
  <si>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</si>
  <si>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</si>
  <si>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</si>
  <si>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</si>
  <si>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</si>
  <si>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</si>
  <si>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</si>
  <si>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</si>
  <si>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</si>
  <si>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</si>
  <si>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</si>
  <si>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</si>
  <si>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</si>
  <si>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</si>
  <si>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</si>
  <si>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</si>
  <si>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</si>
  <si>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</si>
  <si>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</si>
  <si>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</si>
  <si>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</si>
  <si>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</si>
  <si>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</si>
  <si>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</si>
  <si>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</si>
  <si>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</si>
  <si>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</si>
  <si>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</si>
  <si>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</si>
  <si>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</si>
  <si>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</si>
  <si>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</si>
  <si>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</si>
  <si>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</si>
  <si>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</si>
  <si>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</si>
  <si>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</si>
  <si>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</si>
  <si>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</si>
  <si>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</si>
  <si>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</si>
  <si>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</si>
  <si>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</si>
  <si>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</si>
  <si>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</si>
  <si>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</si>
  <si>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</si>
  <si>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</si>
  <si>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</si>
  <si>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</si>
  <si>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</si>
  <si>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</si>
  <si>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</si>
  <si>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</si>
  <si>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</si>
  <si>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</si>
  <si>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</si>
  <si>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</si>
  <si>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</si>
  <si>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</si>
  <si>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</si>
  <si>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</si>
  <si>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</si>
  <si>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</si>
  <si>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</si>
  <si>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</si>
  <si>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</si>
  <si>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</si>
  <si>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</si>
  <si>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</si>
  <si>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</si>
  <si>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</si>
  <si>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</si>
  <si>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</si>
  <si>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</si>
  <si>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</si>
  <si>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</si>
  <si>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</si>
  <si>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</si>
  <si>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</si>
  <si>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</si>
  <si>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</si>
  <si>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</si>
  <si>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</si>
  <si>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</si>
  <si>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</si>
  <si>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</si>
  <si>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</si>
  <si>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</si>
  <si>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</si>
  <si>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</si>
  <si>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</si>
  <si>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</si>
  <si>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</si>
  <si>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</si>
  <si>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</si>
  <si>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</si>
  <si>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</si>
  <si>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</si>
  <si>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</si>
  <si>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</si>
  <si>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</si>
  <si>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</si>
  <si>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</si>
  <si>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</si>
  <si>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</si>
  <si>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</si>
  <si>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</si>
  <si>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</si>
  <si>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</si>
  <si>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</si>
  <si>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</si>
  <si>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</si>
  <si>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</si>
  <si>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</si>
  <si>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</si>
  <si>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</si>
  <si>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</si>
  <si>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</si>
  <si>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</si>
  <si>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</si>
  <si>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</si>
  <si>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</si>
  <si>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</si>
  <si>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</si>
  <si>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</si>
  <si>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</si>
  <si>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</si>
  <si>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</si>
  <si>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</si>
  <si>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</si>
  <si>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</si>
  <si>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</si>
  <si>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</si>
  <si>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</si>
  <si>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</si>
  <si>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</si>
  <si>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</si>
  <si>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</si>
  <si>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</si>
  <si>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</si>
  <si>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</si>
  <si>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</si>
  <si>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</si>
  <si>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</si>
  <si>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</si>
  <si>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</si>
  <si>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</si>
  <si>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</si>
  <si>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</si>
  <si>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</si>
  <si>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</si>
  <si>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</si>
  <si>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</si>
  <si>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</si>
  <si>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</si>
  <si>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</si>
  <si>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</si>
  <si>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</si>
  <si>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</si>
  <si>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</si>
  <si>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</si>
  <si>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</si>
  <si>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</si>
  <si>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</si>
  <si>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</si>
  <si>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</si>
  <si>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</si>
  <si>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</si>
  <si>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</si>
  <si>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</si>
  <si>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</si>
  <si>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</si>
  <si>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</si>
  <si>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</si>
  <si>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</si>
  <si>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</si>
  <si>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</si>
  <si>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</si>
  <si>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</si>
  <si>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</si>
  <si>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</si>
  <si>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</si>
  <si>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</si>
  <si>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</si>
  <si>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</si>
  <si>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</si>
  <si>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</si>
  <si>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</si>
  <si>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</si>
  <si>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</si>
  <si>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</si>
  <si>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</si>
  <si>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</si>
  <si>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</si>
  <si>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</si>
  <si>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</si>
  <si>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</si>
  <si>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</si>
  <si>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</si>
  <si>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</si>
  <si>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</si>
  <si>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</si>
  <si>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</si>
  <si>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</si>
  <si>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</si>
  <si>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</si>
  <si>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</si>
  <si>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</si>
  <si>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</si>
  <si>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</si>
  <si>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</si>
  <si>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</si>
  <si>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</si>
  <si>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</si>
  <si>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</si>
  <si>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</si>
  <si>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</si>
  <si>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</si>
  <si>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</si>
  <si>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</si>
  <si>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</si>
  <si>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</si>
  <si>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</si>
  <si>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</si>
  <si>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</si>
  <si>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</si>
  <si>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</si>
  <si>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</si>
  <si>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</si>
  <si>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</si>
  <si>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</si>
  <si>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</si>
  <si>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</si>
  <si>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</si>
  <si>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</si>
  <si>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</si>
  <si>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</si>
  <si>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</si>
  <si>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</si>
  <si>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</si>
  <si>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</si>
  <si>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</si>
  <si>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</si>
  <si>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</si>
  <si>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</si>
  <si>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</si>
  <si>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</si>
  <si>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</si>
  <si>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</si>
  <si>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</si>
  <si>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</si>
  <si>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</si>
  <si>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</si>
  <si>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</si>
  <si>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</si>
  <si>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</si>
  <si>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</si>
  <si>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</si>
  <si>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</si>
  <si>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</si>
  <si>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</si>
  <si>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</si>
  <si>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</si>
  <si>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</si>
  <si>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</si>
  <si>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</si>
  <si>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</si>
  <si>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</si>
  <si>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</si>
  <si>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</si>
  <si>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</si>
  <si>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</si>
  <si>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</si>
  <si>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</si>
  <si>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</si>
  <si>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</si>
  <si>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</si>
  <si>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</si>
  <si>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</si>
  <si>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</si>
  <si>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</si>
  <si>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</si>
  <si>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</si>
  <si>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</si>
  <si>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</si>
  <si>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</si>
  <si>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</si>
  <si>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</si>
  <si>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</si>
  <si>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</si>
  <si>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</si>
  <si>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</si>
  <si>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</si>
  <si>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</si>
  <si>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</si>
  <si>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</si>
  <si>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</si>
  <si>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</si>
  <si>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</si>
  <si>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</si>
  <si>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</si>
  <si>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</si>
  <si>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</si>
  <si>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</si>
  <si>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</si>
  <si>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</si>
  <si>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</si>
  <si>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</si>
  <si>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</si>
  <si>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</si>
  <si>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</si>
  <si>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</si>
  <si>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</si>
  <si>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</si>
  <si>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</si>
  <si>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</si>
  <si>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</si>
  <si>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</si>
  <si>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</si>
  <si>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</si>
  <si>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</si>
  <si>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</si>
  <si>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</si>
  <si>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</si>
  <si>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</si>
  <si>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</si>
  <si>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</si>
  <si>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</si>
  <si>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</si>
  <si>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</si>
  <si>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</si>
  <si>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</si>
  <si>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</si>
  <si>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</si>
  <si>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</si>
  <si>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</si>
  <si>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</si>
  <si>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</si>
  <si>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</si>
  <si>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</si>
  <si>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</si>
  <si>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</si>
  <si>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</si>
  <si>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</si>
  <si>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</si>
  <si>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</si>
  <si>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</si>
  <si>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</si>
  <si>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</si>
  <si>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</si>
  <si>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</si>
  <si>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</si>
  <si>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</si>
  <si>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</si>
  <si>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</si>
  <si>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</si>
  <si>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</si>
  <si>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</si>
  <si>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</si>
  <si>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</si>
  <si>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</si>
  <si>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</si>
  <si>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</si>
  <si>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</si>
  <si>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</si>
  <si>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</si>
  <si>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</si>
  <si>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</si>
  <si>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</si>
  <si>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</si>
  <si>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</si>
  <si>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</si>
  <si>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</si>
  <si>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</si>
  <si>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</si>
  <si>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</si>
  <si>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</si>
  <si>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</si>
  <si>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</si>
  <si>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</si>
  <si>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</si>
  <si>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</si>
  <si>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</si>
  <si>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</si>
  <si>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</si>
  <si>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</si>
  <si>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</si>
  <si>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</si>
  <si>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</si>
  <si>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</si>
  <si>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</si>
  <si>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</si>
  <si>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</si>
  <si>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</si>
  <si>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</si>
  <si>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</si>
  <si>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</si>
  <si>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</si>
  <si>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</si>
  <si>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</si>
  <si>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</si>
  <si>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</si>
  <si>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</si>
  <si>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</si>
  <si>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</si>
  <si>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</si>
  <si>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</si>
  <si>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</si>
  <si>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</si>
  <si>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</si>
  <si>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</si>
  <si>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</si>
  <si>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</si>
  <si>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</si>
  <si>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</si>
  <si>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</si>
  <si>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</si>
  <si>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</si>
  <si>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</si>
  <si>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</si>
  <si>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</si>
  <si>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</si>
  <si>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</si>
  <si>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</si>
  <si>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</si>
  <si>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</si>
  <si>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</si>
  <si>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</si>
  <si>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</si>
  <si>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</si>
  <si>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</si>
  <si>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</si>
  <si>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</si>
  <si>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</si>
  <si>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</si>
  <si>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</si>
  <si>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</si>
  <si>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</si>
  <si>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</si>
  <si>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</si>
  <si>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</si>
  <si>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</si>
  <si>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</si>
  <si>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</si>
  <si>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</si>
  <si>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</si>
  <si>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</si>
  <si>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</si>
  <si>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</si>
  <si>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</si>
  <si>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</si>
  <si>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</si>
  <si>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</si>
  <si>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</si>
  <si>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</si>
  <si>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</si>
  <si>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</si>
  <si>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</si>
  <si>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</si>
  <si>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</si>
  <si>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</si>
  <si>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</si>
  <si>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</si>
  <si>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</si>
  <si>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</si>
  <si>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</si>
  <si>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</si>
  <si>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</si>
  <si>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</si>
  <si>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</si>
  <si>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</si>
  <si>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</si>
  <si>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</si>
  <si>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</si>
  <si>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</si>
  <si>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</si>
  <si>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</si>
  <si>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</si>
  <si>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</si>
  <si>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</si>
  <si>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</si>
  <si>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</si>
  <si>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</si>
  <si>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</si>
  <si>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</si>
  <si>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</si>
  <si>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</si>
  <si>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</si>
  <si>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</si>
  <si>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</si>
  <si>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</si>
  <si>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</si>
  <si>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</si>
  <si>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</si>
  <si>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</si>
  <si>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</si>
  <si>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</si>
  <si>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</si>
  <si>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</si>
  <si>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</si>
  <si>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</si>
  <si>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</si>
  <si>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</si>
  <si>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</si>
  <si>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</si>
  <si>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</si>
  <si>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</si>
  <si>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</si>
  <si>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</si>
  <si>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</si>
  <si>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</si>
  <si>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</si>
  <si>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</si>
  <si>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</si>
  <si>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</si>
  <si>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</si>
  <si>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</si>
  <si>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</si>
  <si>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</si>
  <si>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</si>
  <si>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</si>
  <si>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</si>
  <si>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</si>
  <si>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</si>
  <si>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</si>
  <si>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</si>
  <si>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</si>
  <si>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</si>
  <si>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</si>
  <si>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</si>
  <si>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</si>
  <si>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</si>
  <si>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</si>
  <si>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</si>
  <si>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</si>
  <si>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</si>
  <si>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</si>
  <si>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</si>
  <si>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</si>
  <si>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</si>
  <si>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</si>
  <si>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</si>
  <si>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</si>
  <si>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</si>
  <si>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</si>
  <si>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</si>
  <si>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</si>
  <si>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</si>
  <si>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</si>
  <si>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</si>
  <si>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</si>
  <si>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</si>
  <si>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</si>
  <si>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</si>
  <si>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</si>
  <si>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</si>
  <si>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</si>
  <si>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</si>
  <si>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</si>
  <si>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</si>
  <si>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</si>
  <si>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</si>
  <si>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</si>
  <si>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</si>
  <si>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</si>
  <si>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</si>
  <si>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</si>
  <si>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</si>
  <si>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</si>
  <si>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</si>
  <si>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</si>
  <si>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</si>
  <si>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</si>
  <si>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</si>
  <si>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</si>
  <si>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</si>
  <si>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</si>
  <si>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</si>
  <si>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</si>
  <si>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</si>
  <si>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</si>
  <si>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</si>
  <si>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</si>
  <si>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</si>
  <si>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</si>
  <si>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</si>
  <si>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</si>
  <si>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</si>
  <si>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</si>
  <si>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</si>
  <si>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</si>
  <si>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</si>
  <si>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</si>
  <si>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</si>
  <si>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</si>
  <si>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</si>
  <si>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</si>
  <si>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</si>
  <si>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</si>
  <si>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</si>
  <si>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</si>
  <si>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</si>
  <si>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</si>
  <si>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</si>
  <si>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</si>
  <si>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</si>
  <si>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</si>
  <si>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</si>
  <si>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</si>
  <si>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</si>
  <si>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</si>
  <si>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</si>
  <si>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</si>
  <si>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</si>
  <si>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</si>
  <si>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</si>
  <si>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</si>
  <si>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</si>
  <si>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</si>
  <si>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</si>
  <si>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</si>
  <si>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</si>
  <si>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</si>
  <si>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</si>
  <si>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</si>
  <si>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</si>
  <si>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</si>
  <si>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</si>
  <si>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</si>
  <si>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</si>
  <si>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</si>
  <si>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</si>
  <si>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</si>
  <si>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</si>
  <si>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</si>
  <si>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</si>
  <si>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</si>
  <si>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</si>
  <si>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</si>
  <si>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</si>
  <si>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</si>
  <si>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</si>
  <si>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</si>
  <si>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</si>
  <si>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</si>
  <si>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</si>
  <si>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</si>
  <si>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</si>
  <si>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</si>
  <si>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</si>
  <si>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</si>
  <si>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</si>
  <si>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</si>
  <si>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</si>
  <si>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</si>
  <si>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</si>
  <si>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</si>
  <si>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</si>
  <si>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</si>
  <si>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</si>
  <si>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</si>
  <si>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</si>
  <si>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</si>
  <si>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</si>
  <si>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</si>
  <si>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</si>
  <si>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</si>
  <si>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</si>
  <si>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</si>
  <si>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</si>
  <si>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</si>
  <si>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</si>
  <si>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</si>
  <si>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</si>
  <si>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</si>
  <si>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</si>
  <si>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</si>
  <si>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</si>
  <si>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</si>
  <si>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</si>
  <si>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</si>
  <si>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</si>
  <si>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</si>
  <si>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</si>
  <si>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</si>
  <si>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</si>
  <si>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</si>
  <si>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</si>
  <si>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</si>
  <si>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</si>
  <si>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</si>
  <si>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</si>
  <si>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</si>
  <si>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</si>
  <si>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</si>
  <si>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</si>
  <si>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</si>
  <si>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</si>
  <si>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</si>
  <si>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</si>
  <si>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</si>
  <si>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</si>
  <si>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</si>
  <si>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</si>
  <si>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</si>
  <si>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</si>
  <si>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</si>
  <si>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</si>
  <si>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</si>
  <si>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</si>
  <si>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</si>
  <si>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</si>
  <si>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</si>
  <si>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</si>
  <si>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</si>
  <si>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</si>
  <si>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</si>
  <si>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</si>
  <si>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</si>
  <si>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</si>
  <si>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</si>
  <si>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</si>
  <si>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</si>
  <si>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</si>
  <si>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</si>
  <si>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</si>
  <si>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</si>
  <si>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</si>
  <si>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</si>
  <si>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</si>
  <si>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</si>
  <si>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</si>
  <si>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</si>
  <si>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</si>
  <si>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</si>
  <si>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</si>
  <si>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</si>
  <si>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</si>
  <si>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</si>
  <si>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</si>
  <si>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</si>
  <si>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</si>
  <si>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</si>
  <si>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</si>
  <si>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</si>
  <si>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</si>
  <si>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</si>
  <si>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</si>
  <si>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</si>
  <si>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</si>
  <si>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</si>
  <si>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</si>
  <si>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</si>
  <si>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</si>
  <si>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</si>
  <si>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</si>
  <si>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</si>
  <si>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</si>
  <si>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</si>
  <si>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</si>
  <si>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</si>
  <si>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</si>
  <si>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</si>
  <si>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</si>
  <si>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</si>
  <si>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</si>
  <si>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</si>
  <si>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</si>
  <si>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</si>
  <si>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</si>
  <si>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</si>
  <si>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</si>
  <si>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</si>
  <si>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</si>
  <si>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</si>
  <si>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</si>
  <si>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</si>
  <si>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</si>
  <si>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</si>
  <si>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</si>
  <si>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</si>
  <si>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</si>
  <si>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</si>
  <si>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</si>
  <si>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</si>
  <si>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</si>
  <si>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</si>
  <si>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</si>
  <si>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</si>
  <si>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</si>
  <si>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</si>
  <si>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</si>
  <si>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</si>
  <si>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</si>
  <si>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</si>
  <si>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</si>
  <si>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</si>
  <si>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</si>
  <si>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</si>
  <si>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</si>
  <si>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</si>
  <si>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</si>
  <si>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</si>
  <si>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</si>
  <si>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</si>
  <si>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</si>
  <si>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</si>
  <si>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</si>
  <si>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</si>
  <si>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</si>
  <si>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</si>
  <si>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</si>
  <si>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</si>
  <si>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</si>
  <si>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</si>
  <si>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</si>
  <si>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</si>
  <si>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</si>
  <si>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</si>
  <si>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</si>
  <si>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</si>
  <si>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</si>
  <si>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</si>
  <si>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</si>
  <si>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</si>
  <si>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</si>
  <si>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</si>
  <si>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</si>
  <si>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</si>
  <si>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</si>
  <si>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</si>
  <si>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</si>
  <si>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</si>
  <si>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</si>
  <si>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</si>
  <si>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</si>
  <si>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</si>
  <si>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</si>
  <si>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</si>
  <si>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</si>
  <si>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</si>
  <si>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</si>
  <si>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</si>
  <si>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</si>
  <si>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</si>
  <si>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</si>
  <si>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</si>
  <si>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</si>
  <si>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</si>
  <si>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</si>
  <si>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</si>
  <si>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</si>
  <si>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</si>
  <si>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</si>
  <si>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</si>
  <si>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</si>
  <si>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</si>
  <si>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</si>
  <si>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</si>
  <si>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</si>
  <si>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</si>
  <si>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</si>
  <si>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</si>
  <si>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</si>
  <si>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</si>
  <si>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</si>
  <si>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</si>
  <si>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</si>
  <si>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</si>
  <si>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</si>
  <si>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</si>
  <si>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</si>
  <si>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</si>
  <si>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</si>
  <si>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</si>
  <si>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</si>
  <si>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</si>
  <si>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</si>
  <si>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</si>
  <si>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</si>
  <si>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</si>
  <si>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</si>
  <si>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</si>
  <si>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</si>
  <si>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</si>
  <si>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</si>
  <si>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</si>
  <si>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</si>
  <si>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</si>
  <si>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</si>
  <si>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</si>
  <si>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</si>
  <si>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</si>
  <si>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</si>
  <si>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</si>
  <si>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</si>
  <si>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</si>
  <si>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</si>
  <si>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</si>
  <si>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</si>
  <si>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</si>
  <si>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</si>
  <si>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</si>
  <si>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</si>
  <si>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</si>
  <si>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</si>
  <si>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</si>
  <si>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</si>
  <si>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</si>
  <si>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</si>
  <si>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</si>
  <si>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</si>
  <si>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</si>
  <si>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</si>
  <si>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</si>
  <si>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</si>
  <si>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</si>
  <si>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</si>
  <si>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</si>
  <si>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</si>
  <si>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</si>
  <si>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</si>
  <si>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</si>
  <si>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</si>
  <si>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</si>
  <si>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</si>
  <si>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</si>
  <si>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</si>
  <si>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</si>
  <si>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</si>
  <si>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</si>
  <si>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</si>
  <si>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</si>
  <si>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</si>
  <si>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</si>
  <si>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</si>
  <si>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</si>
  <si>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</si>
  <si>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</si>
  <si>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</si>
  <si>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</si>
  <si>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</si>
  <si>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</si>
  <si>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</si>
  <si>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</si>
  <si>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</si>
  <si>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</si>
  <si>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</si>
  <si>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</si>
  <si>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</si>
  <si>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</si>
  <si>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</si>
  <si>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</si>
  <si>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</si>
  <si>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</si>
  <si>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</si>
  <si>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</si>
  <si>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</si>
  <si>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</si>
  <si>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</si>
  <si>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</si>
  <si>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</si>
  <si>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</si>
  <si>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</si>
  <si>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</si>
  <si>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</si>
  <si>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</si>
  <si>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</si>
  <si>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</si>
  <si>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</si>
  <si>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</si>
  <si>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</si>
  <si>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</si>
  <si>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</si>
  <si>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</si>
  <si>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</si>
  <si>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</si>
  <si>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</si>
  <si>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</si>
  <si>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</si>
  <si>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</si>
  <si>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</si>
  <si>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</si>
  <si>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</si>
  <si>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</si>
  <si>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</si>
  <si>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</si>
  <si>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</si>
  <si>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</si>
  <si>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</si>
  <si>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</si>
  <si>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</si>
  <si>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</si>
  <si>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</si>
  <si>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</si>
  <si>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</si>
  <si>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</si>
  <si>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</si>
  <si>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</si>
  <si>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</si>
  <si>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</si>
  <si>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</si>
  <si>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</si>
  <si>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</si>
  <si>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</si>
  <si>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</si>
  <si>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</si>
  <si>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</si>
  <si>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</si>
  <si>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</si>
  <si>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</si>
  <si>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</si>
  <si>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</si>
  <si>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</si>
  <si>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</si>
  <si>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</si>
  <si>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</si>
  <si>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</si>
  <si>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</si>
  <si>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</si>
  <si>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</si>
  <si>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</si>
  <si>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</si>
  <si>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</si>
  <si>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</si>
  <si>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</si>
  <si>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</si>
  <si>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</si>
  <si>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</si>
  <si>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</si>
  <si>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</si>
  <si>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</si>
  <si>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</si>
  <si>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</si>
  <si>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</si>
  <si>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</si>
  <si>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</si>
  <si>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</si>
  <si>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</si>
  <si>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</si>
  <si>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</si>
  <si>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</si>
  <si>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</si>
  <si>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</si>
  <si>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</si>
  <si>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</si>
  <si>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</si>
  <si>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</si>
  <si>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</si>
  <si>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</si>
  <si>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</si>
  <si>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</si>
  <si>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</si>
  <si>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</si>
  <si>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</si>
  <si>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</si>
  <si>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</si>
  <si>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</si>
  <si>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</si>
  <si>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</si>
  <si>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</si>
  <si>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</si>
  <si>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</si>
  <si>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</si>
  <si>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</si>
  <si>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</si>
  <si>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</si>
  <si>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</si>
  <si>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</si>
  <si>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</si>
  <si>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</si>
  <si>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</si>
  <si>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</si>
  <si>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</si>
  <si>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</si>
  <si>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</si>
  <si>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</si>
  <si>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</si>
  <si>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</si>
  <si>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</si>
  <si>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</si>
  <si>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</si>
  <si>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</si>
  <si>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</si>
  <si>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</si>
  <si>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</si>
  <si>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</si>
  <si>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</si>
  <si>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</si>
  <si>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</si>
  <si>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</si>
  <si>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</si>
  <si>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</si>
  <si>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</si>
  <si>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</si>
  <si>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</si>
  <si>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</si>
  <si>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</si>
  <si>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</si>
  <si>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</si>
  <si>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</si>
  <si>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</si>
  <si>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</si>
  <si>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</si>
  <si>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</si>
  <si>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</si>
  <si>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</si>
  <si>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</si>
  <si>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</si>
  <si>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</si>
  <si>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</si>
  <si>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</si>
  <si>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</si>
  <si>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</si>
  <si>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</si>
  <si>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</si>
  <si>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</si>
  <si>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</si>
  <si>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</si>
  <si>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</si>
  <si>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</si>
  <si>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</si>
  <si>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</si>
  <si>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</si>
  <si>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</si>
  <si>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</si>
  <si>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</si>
  <si>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</si>
  <si>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</si>
  <si>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</si>
  <si>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</si>
  <si>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</si>
  <si>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</si>
  <si>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</si>
  <si>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</si>
  <si>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</si>
  <si>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</si>
  <si>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</si>
  <si>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</si>
  <si>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</si>
  <si>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</si>
  <si>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</si>
  <si>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</si>
  <si>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</si>
  <si>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</si>
  <si>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</si>
  <si>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</si>
  <si>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</si>
  <si>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</si>
  <si>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</si>
  <si>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</si>
  <si>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</si>
  <si>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</si>
  <si>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</si>
  <si>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</si>
  <si>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</si>
  <si>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</si>
  <si>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</si>
  <si>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</si>
  <si>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</si>
  <si>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</si>
  <si>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</si>
  <si>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</si>
  <si>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</si>
  <si>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</si>
  <si>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</si>
  <si>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</si>
  <si>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</si>
  <si>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</si>
  <si>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</si>
  <si>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</si>
  <si>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</si>
  <si>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</si>
  <si>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</si>
  <si>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</si>
  <si>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</si>
  <si>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</si>
  <si>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</si>
  <si>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</si>
  <si>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</si>
  <si>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</si>
  <si>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</si>
  <si>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</si>
  <si>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</si>
  <si>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</si>
  <si>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</si>
  <si>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</si>
  <si>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</si>
  <si>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</si>
  <si>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</si>
  <si>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</si>
  <si>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</si>
  <si>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</si>
  <si>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</si>
  <si>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</si>
  <si>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</si>
  <si>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</si>
  <si>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</si>
  <si>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</si>
  <si>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</si>
  <si>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</si>
  <si>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</si>
  <si>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</si>
  <si>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</si>
  <si>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</si>
  <si>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</si>
  <si>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</si>
  <si>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</si>
  <si>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</si>
  <si>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</si>
  <si>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</si>
  <si>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</si>
  <si>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</si>
  <si>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</si>
  <si>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</si>
  <si>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</si>
  <si>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</si>
  <si>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</si>
  <si>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</si>
  <si>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</si>
  <si>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</si>
  <si>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</si>
  <si>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</si>
  <si>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</si>
  <si>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</si>
  <si>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</si>
  <si>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</si>
  <si>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</si>
  <si>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</si>
  <si>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</si>
  <si>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</si>
  <si>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</si>
  <si>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</si>
  <si>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</si>
  <si>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</si>
  <si>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</si>
  <si>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</si>
  <si>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</si>
  <si>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</si>
  <si>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</si>
  <si>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</si>
  <si>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</si>
  <si>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</si>
  <si>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</si>
  <si>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</si>
  <si>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</si>
  <si>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</si>
  <si>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</si>
  <si>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</si>
  <si>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</si>
  <si>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</si>
  <si>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</si>
  <si>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</si>
  <si>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</si>
  <si>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</si>
  <si>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</si>
  <si>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</si>
  <si>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</si>
  <si>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</si>
  <si>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</si>
  <si>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</si>
  <si>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</si>
  <si>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</si>
  <si>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</si>
  <si>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</si>
  <si>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</si>
  <si>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</si>
  <si>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</si>
  <si>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</si>
  <si>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</si>
  <si>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</si>
  <si>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</si>
  <si>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</si>
  <si>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</si>
  <si>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</si>
  <si>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</si>
  <si>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</si>
  <si>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</si>
  <si>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</si>
  <si>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</si>
  <si>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</si>
  <si>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</si>
  <si>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</si>
  <si>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</si>
  <si>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</si>
  <si>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</si>
  <si>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</si>
  <si>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</si>
  <si>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</si>
  <si>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</si>
  <si>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</si>
  <si>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</si>
  <si>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</si>
  <si>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</si>
  <si>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</si>
  <si>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</si>
  <si>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</si>
  <si>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</si>
  <si>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</si>
  <si>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</si>
  <si>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</si>
  <si>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</si>
  <si>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</si>
  <si>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</si>
  <si>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</si>
  <si>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</si>
  <si>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</si>
  <si>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</si>
  <si>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</si>
  <si>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</si>
  <si>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</si>
  <si>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</si>
  <si>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</si>
  <si>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</si>
  <si>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</si>
  <si>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</si>
  <si>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</si>
  <si>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</si>
  <si>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</si>
  <si>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</si>
  <si>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</si>
  <si>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</si>
  <si>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</si>
  <si>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</si>
  <si>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</si>
  <si>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</si>
  <si>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</si>
  <si>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</si>
  <si>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</si>
  <si>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</si>
  <si>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</si>
  <si>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</si>
  <si>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</si>
  <si>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</si>
  <si>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</si>
  <si>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</si>
  <si>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</si>
  <si>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</si>
  <si>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</si>
  <si>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</si>
  <si>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</si>
  <si>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</si>
  <si>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</si>
  <si>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</si>
  <si>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</si>
  <si>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</si>
  <si>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</si>
  <si>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</si>
  <si>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</si>
  <si>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</si>
  <si>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</si>
  <si>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</si>
  <si>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</si>
  <si>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</si>
  <si>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</si>
  <si>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</si>
  <si>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</si>
  <si>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</si>
  <si>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</si>
  <si>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</si>
  <si>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</si>
  <si>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</si>
  <si>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</si>
  <si>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</si>
  <si>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</si>
  <si>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</si>
  <si>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</si>
  <si>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</si>
  <si>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</si>
  <si>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</si>
  <si>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</si>
  <si>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</si>
  <si>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</si>
  <si>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</si>
  <si>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</si>
  <si>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</si>
  <si>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</si>
  <si>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</si>
  <si>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</si>
  <si>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</si>
  <si>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</si>
  <si>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</si>
  <si>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</si>
  <si>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</si>
  <si>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</si>
  <si>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</si>
  <si>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</si>
  <si>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</si>
  <si>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</si>
  <si>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</si>
  <si>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</si>
  <si>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</si>
  <si>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</si>
  <si>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</si>
  <si>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</si>
  <si>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</si>
  <si>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</si>
  <si>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</si>
  <si>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</si>
  <si>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</si>
  <si>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</si>
  <si>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</si>
  <si>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</si>
  <si>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</si>
  <si>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</si>
  <si>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</si>
  <si>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</si>
  <si>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</si>
  <si>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</si>
  <si>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</si>
  <si>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</si>
  <si>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</si>
  <si>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</si>
  <si>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</si>
  <si>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</si>
  <si>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</si>
  <si>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</si>
  <si>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</si>
  <si>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</si>
  <si>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</si>
  <si>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</si>
  <si>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</si>
  <si>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</si>
  <si>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</si>
  <si>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</si>
  <si>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</si>
  <si>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</si>
  <si>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</si>
  <si>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</si>
  <si>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</si>
  <si>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</si>
  <si>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</si>
  <si>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</si>
  <si>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</si>
  <si>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</si>
  <si>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</si>
  <si>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</si>
  <si>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</si>
  <si>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</si>
  <si>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</si>
  <si>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</si>
  <si>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</si>
  <si>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</si>
  <si>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</si>
  <si>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</si>
  <si>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</si>
  <si>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</si>
  <si>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</si>
  <si>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</si>
  <si>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</si>
  <si>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</si>
  <si>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</si>
  <si>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</si>
  <si>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</si>
  <si>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</si>
  <si>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</si>
  <si>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</si>
  <si>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</si>
  <si>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</si>
  <si>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</si>
  <si>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</si>
  <si>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</si>
  <si>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</si>
  <si>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</si>
  <si>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</si>
  <si>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</si>
  <si>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</si>
  <si>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</si>
  <si>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</si>
  <si>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</si>
  <si>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</si>
  <si>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</si>
  <si>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</si>
  <si>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</si>
  <si>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</si>
  <si>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</si>
  <si>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</si>
  <si>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</si>
  <si>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</si>
  <si>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</si>
  <si>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</si>
  <si>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</si>
  <si>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</si>
  <si>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</si>
  <si>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</si>
  <si>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</si>
  <si>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</si>
  <si>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</si>
  <si>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</si>
  <si>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</si>
  <si>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</si>
  <si>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</si>
  <si>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</si>
  <si>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</si>
  <si>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</si>
  <si>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</si>
  <si>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</si>
  <si>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</si>
  <si>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</si>
  <si>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</si>
  <si>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</si>
  <si>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</si>
  <si>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</si>
  <si>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</si>
  <si>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</si>
  <si>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</si>
  <si>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</si>
  <si>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</si>
  <si>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</si>
  <si>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</si>
  <si>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</si>
  <si>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</si>
  <si>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</si>
  <si>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</si>
  <si>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</si>
  <si>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</si>
  <si>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</si>
  <si>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</si>
  <si>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</si>
  <si>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</si>
  <si>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</si>
  <si>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</si>
  <si>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</si>
  <si>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</si>
  <si>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</si>
  <si>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</si>
  <si>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</si>
  <si>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</si>
  <si>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</si>
  <si>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</si>
  <si>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</si>
  <si>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</si>
  <si>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</si>
  <si>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</si>
  <si>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</si>
  <si>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</si>
  <si>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</si>
  <si>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</si>
  <si>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</si>
  <si>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</si>
  <si>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</si>
  <si>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</si>
  <si>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</si>
  <si>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</si>
  <si>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</si>
  <si>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</si>
  <si>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</si>
  <si>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</si>
  <si>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</si>
  <si>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</si>
  <si>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</si>
  <si>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</si>
  <si>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</si>
  <si>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</si>
  <si>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</si>
  <si>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</si>
  <si>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</si>
  <si>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</si>
  <si>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</si>
  <si>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</si>
  <si>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</si>
  <si>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</si>
  <si>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</si>
  <si>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</si>
  <si>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</si>
  <si>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</si>
  <si>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</si>
  <si>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</si>
  <si>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</si>
  <si>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</si>
  <si>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</si>
  <si>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</si>
  <si>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</si>
  <si>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</si>
  <si>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</si>
  <si>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</si>
  <si>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</si>
  <si>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</si>
  <si>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</si>
  <si>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</si>
  <si>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</si>
  <si>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</si>
  <si>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</si>
  <si>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</si>
  <si>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</si>
  <si>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</si>
  <si>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</si>
  <si>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</si>
  <si>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</si>
  <si>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</si>
  <si>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</si>
  <si>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</si>
  <si>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</si>
  <si>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</si>
  <si>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</si>
  <si>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</si>
  <si>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</si>
  <si>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</si>
  <si>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</si>
  <si>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</si>
  <si>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</si>
  <si>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</si>
  <si>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</si>
  <si>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</si>
  <si>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</si>
  <si>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</si>
  <si>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</si>
  <si>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</si>
  <si>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</si>
  <si>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</si>
  <si>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</si>
  <si>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</si>
  <si>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</si>
  <si>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</si>
  <si>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</si>
  <si>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</si>
  <si>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</si>
  <si>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</si>
  <si>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</si>
  <si>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</si>
  <si>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</si>
  <si>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</si>
  <si>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</si>
  <si>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</si>
  <si>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</si>
  <si>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</si>
  <si>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</si>
  <si>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</si>
  <si>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</si>
  <si>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</si>
  <si>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</si>
  <si>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</si>
  <si>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</si>
  <si>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</si>
  <si>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</si>
  <si>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</si>
  <si>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</si>
  <si>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</si>
  <si>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</si>
  <si>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</si>
  <si>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</si>
  <si>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</si>
  <si>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</si>
  <si>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</si>
  <si>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</si>
  <si>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</si>
  <si>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</si>
  <si>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</si>
  <si>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</si>
  <si>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</si>
  <si>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</si>
  <si>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</si>
  <si>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</si>
  <si>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</si>
  <si>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</si>
  <si>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</si>
  <si>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</si>
  <si>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</si>
  <si>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</si>
  <si>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</si>
  <si>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</si>
  <si>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</si>
  <si>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</si>
  <si>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</si>
  <si>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</si>
  <si>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</si>
  <si>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</si>
  <si>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</si>
  <si>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</si>
  <si>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</si>
  <si>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</si>
  <si>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</si>
  <si>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</si>
  <si>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</si>
  <si>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</si>
  <si>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</si>
  <si>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</si>
  <si>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</si>
  <si>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</si>
  <si>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</si>
  <si>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</si>
  <si>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</si>
  <si>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</si>
  <si>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</si>
  <si>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</si>
  <si>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</si>
  <si>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</si>
  <si>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</si>
  <si>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</si>
  <si>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</si>
  <si>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</si>
  <si>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</si>
  <si>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</si>
  <si>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</si>
  <si>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</si>
  <si>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</si>
  <si>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</si>
  <si>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</si>
  <si>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</si>
  <si>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</si>
  <si>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</si>
  <si>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</si>
  <si>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</si>
  <si>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</si>
  <si>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</si>
  <si>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</si>
  <si>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</si>
  <si>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</si>
  <si>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</si>
  <si>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</si>
  <si>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</si>
  <si>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</si>
  <si>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</si>
  <si>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</si>
  <si>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</si>
  <si>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</si>
  <si>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</si>
  <si>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</si>
  <si>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</si>
  <si>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</si>
  <si>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</si>
  <si>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</si>
  <si>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</si>
  <si>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</si>
  <si>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</si>
  <si>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</si>
  <si>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</si>
  <si>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</si>
  <si>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</si>
  <si>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</si>
  <si>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</si>
  <si>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</si>
  <si>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</si>
  <si>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</si>
  <si>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</si>
  <si>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</si>
  <si>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</si>
  <si>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</si>
  <si>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</si>
  <si>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</si>
  <si>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</si>
  <si>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</si>
  <si>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</si>
  <si>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</si>
  <si>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</si>
  <si>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</si>
  <si>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</si>
  <si>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</si>
  <si>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</si>
  <si>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</si>
  <si>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</si>
  <si>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</si>
  <si>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</si>
  <si>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</si>
  <si>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</si>
  <si>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</si>
  <si>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</si>
  <si>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</si>
  <si>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</si>
  <si>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</si>
  <si>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</si>
  <si>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</si>
  <si>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</si>
  <si>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</si>
  <si>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</si>
  <si>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</si>
  <si>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</si>
  <si>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</si>
  <si>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</si>
  <si>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</si>
  <si>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</si>
  <si>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</si>
  <si>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</si>
  <si>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</si>
  <si>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</si>
  <si>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</si>
  <si>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</si>
  <si>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</si>
  <si>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</si>
  <si>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</si>
  <si>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</si>
  <si>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</si>
  <si>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</si>
  <si>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</si>
  <si>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</si>
  <si>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</si>
  <si>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</si>
  <si>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</si>
  <si>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</si>
  <si>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</si>
  <si>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</si>
  <si>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</si>
  <si>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</si>
  <si>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</si>
  <si>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</si>
  <si>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</si>
  <si>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</si>
  <si>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</si>
  <si>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</si>
  <si>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</si>
  <si>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</si>
  <si>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</si>
  <si>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</si>
  <si>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</si>
  <si>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</si>
  <si>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</si>
  <si>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</si>
  <si>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</si>
  <si>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</si>
  <si>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</si>
  <si>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</si>
  <si>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</si>
  <si>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</si>
  <si>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</si>
  <si>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</si>
  <si>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</si>
  <si>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</si>
  <si>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</si>
  <si>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</si>
  <si>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</si>
  <si>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</si>
  <si>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</si>
  <si>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</si>
  <si>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</si>
  <si>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</si>
  <si>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</si>
  <si>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</si>
  <si>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</si>
  <si>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</si>
  <si>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</si>
  <si>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</si>
  <si>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</si>
  <si>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</si>
  <si>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</si>
  <si>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</si>
  <si>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</si>
  <si>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</si>
  <si>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</si>
  <si>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</si>
  <si>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</si>
  <si>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</si>
  <si>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</si>
  <si>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</si>
  <si>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</si>
  <si>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</si>
  <si>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</si>
  <si>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</si>
  <si>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</si>
  <si>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</si>
  <si>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</si>
  <si>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</si>
  <si>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</si>
  <si>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</si>
  <si>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</si>
  <si>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</si>
  <si>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</si>
  <si>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</si>
  <si>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</si>
  <si>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</si>
  <si>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</si>
  <si>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</si>
  <si>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</si>
  <si>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</si>
  <si>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</si>
  <si>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</si>
  <si>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</si>
  <si>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</si>
  <si>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</si>
  <si>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</si>
  <si>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</si>
  <si>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</si>
  <si>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</si>
  <si>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</si>
  <si>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</si>
  <si>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</si>
  <si>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</si>
  <si>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</si>
  <si>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</si>
  <si>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</si>
  <si>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</si>
  <si>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</si>
  <si>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</si>
  <si>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</si>
  <si>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</si>
  <si>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</si>
  <si>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</si>
  <si>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</si>
  <si>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</si>
  <si>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</si>
  <si>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</si>
  <si>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</si>
  <si>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</si>
  <si>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</si>
  <si>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</si>
  <si>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</si>
  <si>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</si>
  <si>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</si>
  <si>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</si>
  <si>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</si>
  <si>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</si>
  <si>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</si>
  <si>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</si>
  <si>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</si>
  <si>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</si>
  <si>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</si>
  <si>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</si>
  <si>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</si>
  <si>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</si>
  <si>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</si>
  <si>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</si>
  <si>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</si>
  <si>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</si>
  <si>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</si>
  <si>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</si>
  <si>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</si>
  <si>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</si>
  <si>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</si>
  <si>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</si>
  <si>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</si>
  <si>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</si>
  <si>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</si>
  <si>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</si>
  <si>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</si>
  <si>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</si>
  <si>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</si>
  <si>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</si>
  <si>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</si>
  <si>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</si>
  <si>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</si>
  <si>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</si>
  <si>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</si>
  <si>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</si>
  <si>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</si>
  <si>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</si>
  <si>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</si>
  <si>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</si>
  <si>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</si>
  <si>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</si>
  <si>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</si>
  <si>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</si>
  <si>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</si>
  <si>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</si>
  <si>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</si>
  <si>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</si>
  <si>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</si>
  <si>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</si>
  <si>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</si>
  <si>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</si>
  <si>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</si>
  <si>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</si>
  <si>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</si>
  <si>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</si>
  <si>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</si>
  <si>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</si>
  <si>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</si>
  <si>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</si>
  <si>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</si>
  <si>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</si>
  <si>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</si>
  <si>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</si>
  <si>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</si>
  <si>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</si>
  <si>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</si>
  <si>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</si>
  <si>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</si>
  <si>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</si>
  <si>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</si>
  <si>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</si>
  <si>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</si>
  <si>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</si>
  <si>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</si>
  <si>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</si>
  <si>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</si>
  <si>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</si>
  <si>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</si>
  <si>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</si>
  <si>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</si>
  <si>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</si>
  <si>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</si>
  <si>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</si>
  <si>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</si>
  <si>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</si>
  <si>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</si>
  <si>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</si>
  <si>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</si>
  <si>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</si>
  <si>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</si>
  <si>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</si>
  <si>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</si>
  <si>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</si>
  <si>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</si>
  <si>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</si>
  <si>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</si>
  <si>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</si>
  <si>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</si>
  <si>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</si>
  <si>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</si>
  <si>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</si>
  <si>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</si>
  <si>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</si>
  <si>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</si>
  <si>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</si>
  <si>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</si>
  <si>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</si>
  <si>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</si>
  <si>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</si>
  <si>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</si>
  <si>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</si>
  <si>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</si>
  <si>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</si>
  <si>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</si>
  <si>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</si>
  <si>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</si>
  <si>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</si>
  <si>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</si>
  <si>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</si>
  <si>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</si>
  <si>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</si>
  <si>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</si>
  <si>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</si>
  <si>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</si>
  <si>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</si>
  <si>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</si>
  <si>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</si>
  <si>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</si>
  <si>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</si>
  <si>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</si>
  <si>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</si>
  <si>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</si>
  <si>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</si>
  <si>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</si>
  <si>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</si>
  <si>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</si>
  <si>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</si>
  <si>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</si>
  <si>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</si>
  <si>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</si>
  <si>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</si>
  <si>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</si>
  <si>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</si>
  <si>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</si>
  <si>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</si>
  <si>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</si>
  <si>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</si>
  <si>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</si>
  <si>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</si>
  <si>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</si>
  <si>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</si>
  <si>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</si>
  <si>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</si>
  <si>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</si>
  <si>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</si>
  <si>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</si>
  <si>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</si>
  <si>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</si>
  <si>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</si>
  <si>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</si>
  <si>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</si>
  <si>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</si>
  <si>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</si>
  <si>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</si>
  <si>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</si>
  <si>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</si>
  <si>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</si>
  <si>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</si>
  <si>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</si>
  <si>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</si>
  <si>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</si>
  <si>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</si>
  <si>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</si>
  <si>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</si>
  <si>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</si>
  <si>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</si>
  <si>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</si>
  <si>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</si>
  <si>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</si>
  <si>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</si>
  <si>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</si>
  <si>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</si>
  <si>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</si>
  <si>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</si>
  <si>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</si>
  <si>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</si>
  <si>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</si>
  <si>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</si>
  <si>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</si>
  <si>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</si>
  <si>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</si>
  <si>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</si>
  <si>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</si>
  <si>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</si>
  <si>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</si>
  <si>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</si>
  <si>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</si>
  <si>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</si>
  <si>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</si>
  <si>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</si>
  <si>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</si>
  <si>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</si>
  <si>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</si>
  <si>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</si>
  <si>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</si>
  <si>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</si>
  <si>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</si>
  <si>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</si>
  <si>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</si>
  <si>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</si>
  <si>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</si>
  <si>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</si>
  <si>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</si>
  <si>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</si>
  <si>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</si>
  <si>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</si>
  <si>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</si>
  <si>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</si>
  <si>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</si>
  <si>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</si>
  <si>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</si>
  <si>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</si>
  <si>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</si>
  <si>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</si>
  <si>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</si>
  <si>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</si>
  <si>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</si>
  <si>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</si>
  <si>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</si>
  <si>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</si>
  <si>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</si>
  <si>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</si>
  <si>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</si>
  <si>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</si>
  <si>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</si>
  <si>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</si>
  <si>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</si>
  <si>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</si>
  <si>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</si>
  <si>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</si>
  <si>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</si>
  <si>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</si>
  <si>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</si>
  <si>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</si>
  <si>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</si>
  <si>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</si>
  <si>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</si>
  <si>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</si>
  <si>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</si>
  <si>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</si>
  <si>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</si>
  <si>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</si>
  <si>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</si>
  <si>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</si>
  <si>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</si>
  <si>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</si>
  <si>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</si>
  <si>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</si>
  <si>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</si>
  <si>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</si>
  <si>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</si>
  <si>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</si>
  <si>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</si>
  <si>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</si>
  <si>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</si>
  <si>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</si>
  <si>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</si>
  <si>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</si>
  <si>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</si>
  <si>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</si>
  <si>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</si>
  <si>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</si>
  <si>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</si>
  <si>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</si>
  <si>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</si>
  <si>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</si>
  <si>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</si>
  <si>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</si>
  <si>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</si>
  <si>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</si>
  <si>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</si>
  <si>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</si>
  <si>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</si>
  <si>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</si>
  <si>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</si>
  <si>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</si>
  <si>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</si>
  <si>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</si>
  <si>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</si>
  <si>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</si>
  <si>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</si>
  <si>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</si>
  <si>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</si>
  <si>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</si>
  <si>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</si>
  <si>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</si>
  <si>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</si>
  <si>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</si>
  <si>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</si>
  <si>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</si>
  <si>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</si>
  <si>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</si>
  <si>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</si>
  <si>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</si>
  <si>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</si>
  <si>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</si>
  <si>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</si>
  <si>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</si>
  <si>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</si>
  <si>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</si>
  <si>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</si>
  <si>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</si>
  <si>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</si>
  <si>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</si>
  <si>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</si>
  <si>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</si>
  <si>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</si>
  <si>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</si>
  <si>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</si>
  <si>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</si>
  <si>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</si>
  <si>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</si>
  <si>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</si>
  <si>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</si>
  <si>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</si>
  <si>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</si>
  <si>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</si>
  <si>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</si>
  <si>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</si>
  <si>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</si>
  <si>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</si>
  <si>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</si>
  <si>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</si>
  <si>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</si>
  <si>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</si>
  <si>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</si>
  <si>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</si>
  <si>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</si>
  <si>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</si>
  <si>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</si>
  <si>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</si>
  <si>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</si>
  <si>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</si>
  <si>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</si>
  <si>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</si>
  <si>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</si>
  <si>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</si>
  <si>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</si>
  <si>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</si>
  <si>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</si>
  <si>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</si>
  <si>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</si>
  <si>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</si>
  <si>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</si>
  <si>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</si>
  <si>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</si>
  <si>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</si>
  <si>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</si>
  <si>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</si>
  <si>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</si>
  <si>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</si>
  <si>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</si>
  <si>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</si>
  <si>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</si>
  <si>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</si>
  <si>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</si>
  <si>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</si>
  <si>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</si>
  <si>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</si>
  <si>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</si>
  <si>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</si>
  <si>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</si>
  <si>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</si>
  <si>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</si>
  <si>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</si>
  <si>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</si>
  <si>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</si>
  <si>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</si>
  <si>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</si>
  <si>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</si>
  <si>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</si>
  <si>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</si>
  <si>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</si>
  <si>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</si>
  <si>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</si>
  <si>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</si>
  <si>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</si>
  <si>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</si>
  <si>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</si>
  <si>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</si>
  <si>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</si>
  <si>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</si>
  <si>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</si>
  <si>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</si>
  <si>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</si>
  <si>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</si>
  <si>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</si>
  <si>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</si>
  <si>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</si>
  <si>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</si>
  <si>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</si>
  <si>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</si>
  <si>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</si>
  <si>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</si>
  <si>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</si>
  <si>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</si>
  <si>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</si>
  <si>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</si>
  <si>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</si>
  <si>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</si>
  <si>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</si>
  <si>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</si>
  <si>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</si>
  <si>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</si>
  <si>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</si>
  <si>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</si>
  <si>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</si>
  <si>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</si>
  <si>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</si>
  <si>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</si>
  <si>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</si>
  <si>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</si>
  <si>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</si>
  <si>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</si>
  <si>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</si>
  <si>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</si>
  <si>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</si>
  <si>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</si>
  <si>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</si>
  <si>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</si>
  <si>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</si>
  <si>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</si>
  <si>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</si>
  <si>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</si>
  <si>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</si>
  <si>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</si>
  <si>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</si>
  <si>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</si>
  <si>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</si>
  <si>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</si>
  <si>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</si>
  <si>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</si>
  <si>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</si>
  <si>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</si>
  <si>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</si>
  <si>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</si>
  <si>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</si>
  <si>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</si>
  <si>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</si>
  <si>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</si>
  <si>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</si>
  <si>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</si>
  <si>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</si>
  <si>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</si>
  <si>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</si>
  <si>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</si>
  <si>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</si>
  <si>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</si>
  <si>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</si>
  <si>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</si>
  <si>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</si>
  <si>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</si>
  <si>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</si>
  <si>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</si>
  <si>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</si>
  <si>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</si>
  <si>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</si>
  <si>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</si>
  <si>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</si>
  <si>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</si>
  <si>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</si>
  <si>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</si>
  <si>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</si>
  <si>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</si>
  <si>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</si>
  <si>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</si>
  <si>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</si>
  <si>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</si>
  <si>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</si>
  <si>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</si>
  <si>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</si>
  <si>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</si>
  <si>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</si>
  <si>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</si>
  <si>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</si>
  <si>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</si>
  <si>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</si>
  <si>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</si>
  <si>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</si>
  <si>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</si>
  <si>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</si>
  <si>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</si>
  <si>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</si>
  <si>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</si>
  <si>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</si>
  <si>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</si>
  <si>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</si>
  <si>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</si>
  <si>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</si>
  <si>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</si>
  <si>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</si>
  <si>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</si>
  <si>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</si>
  <si>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</si>
  <si>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</si>
  <si>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</si>
  <si>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</si>
  <si>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</si>
  <si>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</si>
  <si>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</si>
  <si>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</si>
  <si>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</si>
  <si>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</si>
  <si>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</si>
  <si>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</si>
  <si>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</si>
  <si>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</si>
  <si>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</si>
  <si>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</si>
  <si>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</si>
  <si>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</si>
  <si>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</si>
  <si>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</si>
  <si>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</si>
  <si>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</si>
  <si>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</si>
  <si>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</si>
  <si>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</si>
  <si>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</si>
  <si>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</si>
  <si>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</si>
  <si>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</si>
  <si>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</si>
  <si>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</si>
  <si>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</si>
  <si>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</si>
  <si>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</si>
  <si>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</si>
  <si>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</si>
  <si>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</si>
  <si>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</si>
  <si>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</si>
  <si>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</si>
  <si>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</si>
  <si>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</si>
  <si>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</si>
  <si>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</si>
  <si>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</si>
  <si>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</si>
  <si>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</si>
  <si>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</si>
  <si>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</si>
  <si>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</si>
  <si>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</si>
  <si>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</si>
  <si>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</si>
  <si>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</si>
  <si>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</si>
  <si>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</si>
  <si>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</si>
  <si>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</si>
  <si>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</si>
  <si>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</si>
  <si>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</si>
  <si>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</si>
  <si>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</si>
  <si>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</si>
  <si>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</si>
  <si>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</si>
  <si>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</si>
  <si>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</si>
  <si>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</si>
  <si>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</si>
  <si>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</si>
  <si>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</si>
  <si>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</si>
  <si>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</si>
  <si>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</si>
  <si>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</si>
  <si>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</si>
  <si>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</si>
  <si>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</si>
  <si>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</si>
  <si>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</si>
  <si>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</si>
  <si>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</si>
  <si>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</si>
  <si>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</si>
  <si>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</si>
  <si>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</si>
  <si>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</si>
  <si>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</si>
  <si>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</si>
  <si>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</si>
  <si>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</si>
  <si>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</si>
  <si>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</si>
  <si>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</si>
  <si>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</si>
  <si>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</si>
  <si>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</si>
  <si>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</si>
  <si>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</si>
  <si>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</si>
  <si>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</si>
  <si>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</si>
  <si>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</si>
  <si>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</si>
  <si>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</si>
  <si>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</si>
  <si>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</si>
  <si>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</si>
  <si>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</si>
  <si>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</si>
  <si>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</si>
  <si>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</si>
  <si>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</si>
  <si>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</si>
  <si>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</si>
  <si>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</si>
  <si>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</si>
  <si>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</si>
  <si>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</si>
  <si>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</si>
  <si>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</si>
  <si>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</si>
  <si>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</si>
  <si>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</si>
  <si>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</si>
  <si>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</si>
  <si>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</si>
  <si>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</si>
  <si>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</si>
  <si>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</si>
  <si>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</si>
  <si>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</si>
  <si>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</si>
  <si>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</si>
  <si>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</si>
  <si>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</si>
  <si>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</si>
  <si>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</si>
  <si>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</si>
  <si>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</si>
  <si>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</si>
  <si>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</si>
  <si>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</si>
  <si>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</si>
  <si>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</si>
  <si>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</si>
  <si>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</si>
  <si>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</si>
  <si>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</si>
  <si>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</si>
  <si>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</si>
  <si>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</si>
  <si>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</si>
  <si>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</si>
  <si>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</si>
  <si>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</si>
  <si>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</si>
  <si>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</si>
  <si>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</si>
  <si>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</si>
  <si>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</si>
  <si>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</si>
  <si>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</si>
  <si>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</si>
  <si>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</si>
  <si>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</si>
  <si>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</si>
  <si>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</si>
  <si>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</si>
  <si>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</si>
  <si>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</si>
  <si>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</si>
  <si>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</si>
  <si>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</si>
  <si>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</si>
  <si>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</si>
  <si>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</si>
  <si>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</si>
  <si>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</si>
  <si>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</si>
  <si>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</si>
  <si>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</si>
  <si>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</si>
  <si>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</si>
  <si>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</si>
  <si>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</si>
  <si>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</si>
  <si>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</si>
  <si>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</si>
  <si>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</si>
  <si>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</si>
  <si>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</si>
  <si>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</si>
  <si>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</si>
  <si>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</si>
  <si>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</si>
  <si>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</si>
  <si>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</si>
  <si>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</si>
  <si>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</si>
  <si>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</si>
  <si>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</si>
  <si>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</si>
  <si>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</si>
  <si>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</si>
  <si>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</si>
  <si>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</si>
  <si>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</si>
  <si>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</si>
  <si>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</si>
  <si>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</si>
  <si>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</si>
  <si>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</si>
  <si>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</si>
  <si>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</si>
  <si>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</si>
  <si>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</si>
  <si>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</si>
  <si>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</si>
  <si>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</si>
  <si>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</si>
  <si>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</si>
  <si>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</si>
  <si>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</si>
  <si>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</si>
  <si>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</si>
  <si>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</si>
  <si>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</si>
  <si>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</si>
  <si>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</si>
  <si>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</si>
  <si>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</si>
  <si>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</si>
  <si>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</si>
  <si>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</si>
  <si>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</si>
  <si>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</si>
  <si>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</si>
  <si>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</si>
  <si>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</si>
  <si>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</si>
  <si>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</si>
  <si>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</si>
  <si>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</si>
  <si>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</si>
  <si>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</si>
  <si>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</si>
  <si>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</si>
  <si>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</si>
  <si>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</si>
  <si>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</si>
  <si>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</si>
  <si>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</si>
  <si>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</si>
  <si>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</si>
  <si>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</si>
  <si>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</si>
  <si>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</si>
  <si>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</si>
  <si>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</si>
  <si>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</si>
  <si>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</si>
  <si>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</si>
  <si>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</si>
  <si>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</si>
  <si>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</si>
  <si>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</si>
  <si>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</si>
  <si>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</si>
  <si>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</si>
  <si>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</si>
  <si>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</si>
  <si>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</si>
  <si>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</si>
  <si>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</si>
  <si>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</si>
  <si>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</si>
  <si>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</si>
  <si>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</si>
  <si>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</si>
  <si>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</si>
  <si>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</si>
  <si>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</si>
  <si>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</si>
  <si>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</si>
  <si>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</si>
  <si>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</si>
  <si>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</si>
  <si>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</si>
  <si>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</si>
  <si>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</si>
  <si>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</si>
  <si>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</si>
  <si>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</si>
  <si>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</si>
  <si>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</si>
  <si>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</si>
  <si>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</si>
  <si>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</si>
  <si>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</si>
  <si>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</si>
  <si>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</si>
  <si>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</si>
  <si>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</si>
  <si>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</si>
  <si>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</si>
  <si>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</si>
  <si>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</si>
  <si>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</si>
  <si>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</si>
  <si>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</si>
  <si>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</si>
  <si>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</si>
  <si>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</si>
  <si>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</si>
  <si>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</si>
  <si>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</si>
  <si>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</si>
  <si>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</si>
  <si>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</si>
  <si>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</si>
  <si>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</si>
  <si>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</si>
  <si>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</si>
  <si>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</si>
  <si>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</si>
  <si>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</si>
  <si>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</si>
  <si>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</si>
  <si>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</si>
  <si>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</si>
  <si>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</si>
  <si>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</si>
  <si>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</si>
  <si>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</si>
  <si>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</si>
  <si>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</si>
  <si>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</si>
  <si>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</si>
  <si>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</si>
  <si>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</si>
  <si>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</si>
  <si>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</si>
  <si>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</si>
  <si>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</si>
  <si>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</si>
  <si>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</si>
  <si>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</si>
  <si>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</si>
  <si>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</si>
  <si>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</si>
  <si>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</si>
  <si>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</si>
  <si>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</si>
  <si>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</si>
  <si>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</si>
  <si>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</si>
  <si>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</si>
  <si>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</si>
  <si>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</si>
  <si>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</si>
  <si>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</si>
  <si>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</si>
  <si>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</si>
  <si>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</si>
  <si>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</si>
  <si>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</si>
  <si>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</si>
  <si>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</si>
  <si>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</si>
  <si>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</si>
  <si>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</si>
  <si>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</si>
  <si>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</si>
  <si>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</si>
  <si>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</si>
  <si>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</si>
  <si>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</si>
  <si>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</si>
  <si>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</si>
  <si>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</si>
  <si>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</si>
  <si>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</si>
  <si>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</si>
  <si>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</si>
  <si>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</si>
  <si>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</si>
  <si>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</si>
  <si>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</si>
  <si>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</si>
  <si>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</si>
  <si>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</si>
  <si>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</si>
  <si>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</si>
  <si>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</si>
  <si>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</si>
  <si>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</si>
  <si>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</si>
  <si>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</si>
  <si>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</si>
  <si>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</si>
  <si>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</si>
  <si>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</si>
  <si>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</si>
  <si>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</si>
  <si>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</si>
  <si>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</si>
  <si>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</si>
  <si>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</si>
  <si>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</si>
  <si>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</si>
  <si>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</si>
  <si>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</si>
  <si>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</si>
  <si>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</si>
  <si>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</si>
  <si>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</si>
  <si>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</si>
  <si>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</si>
  <si>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</si>
  <si>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</si>
  <si>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</si>
  <si>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</si>
  <si>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</si>
  <si>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</si>
  <si>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</si>
  <si>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</si>
  <si>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</si>
  <si>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</si>
  <si>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</si>
  <si>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</si>
  <si>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</si>
  <si>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</si>
  <si>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</si>
  <si>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</si>
  <si>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</si>
  <si>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</si>
  <si>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</si>
  <si>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</si>
  <si>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</si>
  <si>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</si>
  <si>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</si>
  <si>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</si>
  <si>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</si>
  <si>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</si>
  <si>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</si>
  <si>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</si>
  <si>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</si>
  <si>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</si>
  <si>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</si>
  <si>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</si>
  <si>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</si>
  <si>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</si>
  <si>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</si>
  <si>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</si>
  <si>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</si>
  <si>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</si>
  <si>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</si>
  <si>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</si>
  <si>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</si>
  <si>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</si>
  <si>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</si>
  <si>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</si>
  <si>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</si>
  <si>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</si>
  <si>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</si>
  <si>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</si>
  <si>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</si>
  <si>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</si>
  <si>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</si>
  <si>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</si>
  <si>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</si>
  <si>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</si>
  <si>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</si>
  <si>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</si>
  <si>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</si>
  <si>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</si>
  <si>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</si>
  <si>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</si>
  <si>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</si>
  <si>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</si>
  <si>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</si>
  <si>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</si>
  <si>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</si>
  <si>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</si>
  <si>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</si>
  <si>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</si>
  <si>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</si>
  <si>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</si>
  <si>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</si>
  <si>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</si>
  <si>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</si>
  <si>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</si>
  <si>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</si>
  <si>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</si>
  <si>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</si>
  <si>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</si>
  <si>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</si>
  <si>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</si>
  <si>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</si>
  <si>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</si>
  <si>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</si>
  <si>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</si>
  <si>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</si>
  <si>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</si>
  <si>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</si>
  <si>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</si>
  <si>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</si>
  <si>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</si>
  <si>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</si>
  <si>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</si>
  <si>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</si>
  <si>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</si>
  <si>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</si>
  <si>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</si>
  <si>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</si>
  <si>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</si>
  <si>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</si>
  <si>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</si>
  <si>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</si>
  <si>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</si>
  <si>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</si>
  <si>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</si>
  <si>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</si>
  <si>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</si>
  <si>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</si>
  <si>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</si>
  <si>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</si>
  <si>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</si>
  <si>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</si>
  <si>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</si>
  <si>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</si>
  <si>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</si>
  <si>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</si>
  <si>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</si>
  <si>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</si>
  <si>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</si>
  <si>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</si>
  <si>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</si>
  <si>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</si>
  <si>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</si>
  <si>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</si>
  <si>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</si>
  <si>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</si>
  <si>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</si>
  <si>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</si>
  <si>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</si>
  <si>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</si>
  <si>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</si>
  <si>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</si>
  <si>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</si>
  <si>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</si>
  <si>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</si>
  <si>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</si>
  <si>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</si>
  <si>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</si>
  <si>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</si>
  <si>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</si>
  <si>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</si>
  <si>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</si>
  <si>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</si>
  <si>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</si>
  <si>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</si>
  <si>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</si>
  <si>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</si>
  <si>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</si>
  <si>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</si>
  <si>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</si>
  <si>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</si>
  <si>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</si>
  <si>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</si>
  <si>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</si>
  <si>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</si>
  <si>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</si>
  <si>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</si>
  <si>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</si>
  <si>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</si>
  <si>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</si>
  <si>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</si>
  <si>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</si>
  <si>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</si>
  <si>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</si>
  <si>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</si>
  <si>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</si>
  <si>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</si>
  <si>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</si>
  <si>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</si>
  <si>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</si>
  <si>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</si>
  <si>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</si>
  <si>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</si>
  <si>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</si>
  <si>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</si>
  <si>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</si>
  <si>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</si>
  <si>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</si>
  <si>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</si>
  <si>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</si>
  <si>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</si>
  <si>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</si>
  <si>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</si>
  <si>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</si>
  <si>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</si>
  <si>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</si>
  <si>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</si>
  <si>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</si>
  <si>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</si>
  <si>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</si>
  <si>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</si>
  <si>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</si>
  <si>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</si>
  <si>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</si>
  <si>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</si>
  <si>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</si>
  <si>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</si>
  <si>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</si>
  <si>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</si>
  <si>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</si>
  <si>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</si>
  <si>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</si>
  <si>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</si>
  <si>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</si>
  <si>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</si>
  <si>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</si>
  <si>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</si>
  <si>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</si>
  <si>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</si>
  <si>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</si>
  <si>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</si>
  <si>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</si>
  <si>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</si>
  <si>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</si>
  <si>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</si>
  <si>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</si>
  <si>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</si>
  <si>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</si>
  <si>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</si>
  <si>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</si>
  <si>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</si>
  <si>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</si>
  <si>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</si>
  <si>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</si>
  <si>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</si>
  <si>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</si>
  <si>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</si>
  <si>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</si>
  <si>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</si>
  <si>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</si>
  <si>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</si>
  <si>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</si>
  <si>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</si>
  <si>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</si>
  <si>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</si>
  <si>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</si>
  <si>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</si>
  <si>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</si>
  <si>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</si>
  <si>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</si>
  <si>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</si>
  <si>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</si>
  <si>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</si>
  <si>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</si>
  <si>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</si>
  <si>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</si>
  <si>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</si>
  <si>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</si>
  <si>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</si>
  <si>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</si>
  <si>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</si>
  <si>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</si>
  <si>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</si>
  <si>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</si>
  <si>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</si>
  <si>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</si>
  <si>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</si>
  <si>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</si>
  <si>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</si>
  <si>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</si>
  <si>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</si>
  <si>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</si>
  <si>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</si>
  <si>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</si>
  <si>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</si>
  <si>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</si>
  <si>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</si>
  <si>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</si>
  <si>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</si>
  <si>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</si>
  <si>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</si>
  <si>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</si>
  <si>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</si>
  <si>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</si>
  <si>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</si>
  <si>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</si>
  <si>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</si>
  <si>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</si>
  <si>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</si>
  <si>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</si>
  <si>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</si>
  <si>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</si>
  <si>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</si>
  <si>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</si>
  <si>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</si>
  <si>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</si>
  <si>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</si>
  <si>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</si>
  <si>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</si>
  <si>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</si>
  <si>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</si>
  <si>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</si>
  <si>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</si>
  <si>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</si>
  <si>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</si>
  <si>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</si>
  <si>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</si>
  <si>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</si>
  <si>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</si>
  <si>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</si>
  <si>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</si>
  <si>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</si>
  <si>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</si>
  <si>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</si>
  <si>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</si>
  <si>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</si>
  <si>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</si>
  <si>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</si>
  <si>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</si>
  <si>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</si>
  <si>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</si>
  <si>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</si>
  <si>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</si>
  <si>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</si>
  <si>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</si>
  <si>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</si>
  <si>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</si>
  <si>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</si>
  <si>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</si>
  <si>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</si>
  <si>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</si>
  <si>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</si>
  <si>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</si>
  <si>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</si>
  <si>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</si>
  <si>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</si>
  <si>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</si>
  <si>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</si>
  <si>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</si>
  <si>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</si>
  <si>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</si>
  <si>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</si>
  <si>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</si>
  <si>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</si>
  <si>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</si>
  <si>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</si>
  <si>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</si>
  <si>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</si>
  <si>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</si>
  <si>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</si>
  <si>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</si>
  <si>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</si>
  <si>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</si>
  <si>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</si>
  <si>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</si>
  <si>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</si>
  <si>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</si>
  <si>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</si>
  <si>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</si>
  <si>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</si>
  <si>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</si>
  <si>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</si>
  <si>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</si>
  <si>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</si>
  <si>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</si>
  <si>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</si>
  <si>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</si>
  <si>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</si>
  <si>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</si>
  <si>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</si>
  <si>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</si>
  <si>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</si>
  <si>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</si>
  <si>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</si>
  <si>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</si>
  <si>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</si>
  <si>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</si>
  <si>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</si>
  <si>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</si>
  <si>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</si>
  <si>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</si>
  <si>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</si>
  <si>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</si>
  <si>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</si>
  <si>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</si>
  <si>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</si>
  <si>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</si>
  <si>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</si>
  <si>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</si>
  <si>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</si>
  <si>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</si>
  <si>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</si>
  <si>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</si>
  <si>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</si>
  <si>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</si>
  <si>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</si>
  <si>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</si>
  <si>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</si>
  <si>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</si>
  <si>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</si>
  <si>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</si>
  <si>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</si>
  <si>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</si>
  <si>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</si>
  <si>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</si>
  <si>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</si>
  <si>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</si>
  <si>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</si>
  <si>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</si>
  <si>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</si>
  <si>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</si>
  <si>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</si>
  <si>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</si>
  <si>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</si>
  <si>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</si>
  <si>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</si>
  <si>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</si>
  <si>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</si>
  <si>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</si>
  <si>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</si>
  <si>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</si>
  <si>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</si>
  <si>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</si>
  <si>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</si>
  <si>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</si>
  <si>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</si>
  <si>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</si>
  <si>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</si>
  <si>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</si>
  <si>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</si>
  <si>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</si>
  <si>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</si>
  <si>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</si>
  <si>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</si>
  <si>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</si>
  <si>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</si>
  <si>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</si>
  <si>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</si>
  <si>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</si>
  <si>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</si>
  <si>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</si>
  <si>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</si>
  <si>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</si>
  <si>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</si>
  <si>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</si>
  <si>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</si>
  <si>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</si>
  <si>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</si>
  <si>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</si>
  <si>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</si>
  <si>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</si>
  <si>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</si>
  <si>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</si>
  <si>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</si>
  <si>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</si>
  <si>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</si>
  <si>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</si>
  <si>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</si>
  <si>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</si>
  <si>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</si>
  <si>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</si>
  <si>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</si>
  <si>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</si>
  <si>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</si>
  <si>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</si>
  <si>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</si>
  <si>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</si>
  <si>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</si>
  <si>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</si>
  <si>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</si>
  <si>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</si>
  <si>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</si>
  <si>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</si>
  <si>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</si>
  <si>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</si>
  <si>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</si>
  <si>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</si>
  <si>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</si>
  <si>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</si>
  <si>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</si>
  <si>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</si>
  <si>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</si>
  <si>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</si>
  <si>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</si>
  <si>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</si>
  <si>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</si>
  <si>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</si>
  <si>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</si>
  <si>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</si>
  <si>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</si>
  <si>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</si>
  <si>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</si>
  <si>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</si>
  <si>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</si>
  <si>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</si>
  <si>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</si>
  <si>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</si>
  <si>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</si>
  <si>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</si>
  <si>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</si>
  <si>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</si>
  <si>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</si>
  <si>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</si>
  <si>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</si>
  <si>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</si>
  <si>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</si>
  <si>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</si>
  <si>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</si>
  <si>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</si>
  <si>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</si>
  <si>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</si>
  <si>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</si>
  <si>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</si>
  <si>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</si>
  <si>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</si>
  <si>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</si>
  <si>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</si>
  <si>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</si>
  <si>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</si>
  <si>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</si>
  <si>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</si>
  <si>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</si>
  <si>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</si>
  <si>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</si>
  <si>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</si>
  <si>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</si>
  <si>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</si>
  <si>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</si>
  <si>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</si>
  <si>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</si>
  <si>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</si>
  <si>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</si>
  <si>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</si>
  <si>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</si>
  <si>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</si>
  <si>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</si>
  <si>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</si>
  <si>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</si>
  <si>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</si>
  <si>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</si>
  <si>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</si>
  <si>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</si>
  <si>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</si>
  <si>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</si>
  <si>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</si>
  <si>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</si>
  <si>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</si>
  <si>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</si>
  <si>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</si>
  <si>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</si>
  <si>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</si>
  <si>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</si>
  <si>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</si>
  <si>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</si>
  <si>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</si>
  <si>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</si>
  <si>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</si>
  <si>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</si>
  <si>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</si>
  <si>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</si>
  <si>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</si>
  <si>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</si>
  <si>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</si>
  <si>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</si>
  <si>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</si>
  <si>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</si>
  <si>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</si>
  <si>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</si>
  <si>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</si>
  <si>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</si>
  <si>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</si>
  <si>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</si>
  <si>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</si>
  <si>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</si>
  <si>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</si>
  <si>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</si>
  <si>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</si>
  <si>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</si>
  <si>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</si>
  <si>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</si>
  <si>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</si>
  <si>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</si>
  <si>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</si>
  <si>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</si>
  <si>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</si>
  <si>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</si>
  <si>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</si>
  <si>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</si>
  <si>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</si>
  <si>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</si>
  <si>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</si>
  <si>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</si>
  <si>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</si>
  <si>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</si>
  <si>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</si>
  <si>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</si>
  <si>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</si>
  <si>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</si>
  <si>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</si>
  <si>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</si>
  <si>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</si>
  <si>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</si>
  <si>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</si>
  <si>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</si>
  <si>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</si>
  <si>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</si>
  <si>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</si>
  <si>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</si>
  <si>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</si>
  <si>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</si>
  <si>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</si>
  <si>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</si>
  <si>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</si>
  <si>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</si>
  <si>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</si>
  <si>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</si>
  <si>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</si>
  <si>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</si>
  <si>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</si>
  <si>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</si>
  <si>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</si>
  <si>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</si>
  <si>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</si>
  <si>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</si>
  <si>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</si>
  <si>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</si>
  <si>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</si>
  <si>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</si>
  <si>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</si>
  <si>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</si>
  <si>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</si>
  <si>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</si>
  <si>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</si>
  <si>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</si>
  <si>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</si>
  <si>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</si>
  <si>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</si>
  <si>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</si>
  <si>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</si>
  <si>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</si>
  <si>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</si>
  <si>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</si>
  <si>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</si>
  <si>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</si>
  <si>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</si>
  <si>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</si>
  <si>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</si>
  <si>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</si>
  <si>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</si>
  <si>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</si>
  <si>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</si>
  <si>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</si>
  <si>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</si>
  <si>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</si>
  <si>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</si>
  <si>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</si>
  <si>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</si>
  <si>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</si>
  <si>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</si>
  <si>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</si>
  <si>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</si>
  <si>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</si>
  <si>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</si>
  <si>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</si>
  <si>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</si>
  <si>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</si>
  <si>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</si>
  <si>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</si>
  <si>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</si>
  <si>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</si>
  <si>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</si>
  <si>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</si>
  <si>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</si>
  <si>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</si>
  <si>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</si>
  <si>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</si>
  <si>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</si>
  <si>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</si>
  <si>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</si>
  <si>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</si>
  <si>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</si>
  <si>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</si>
  <si>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</si>
  <si>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</si>
  <si>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</si>
  <si>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</si>
  <si>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</si>
  <si>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</si>
  <si>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</si>
  <si>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</si>
  <si>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</si>
  <si>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</si>
  <si>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</si>
  <si>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</si>
  <si>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</si>
  <si>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</si>
  <si>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</si>
  <si>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</si>
  <si>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</si>
  <si>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</si>
  <si>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</si>
  <si>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</si>
  <si>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</si>
  <si>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</si>
  <si>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</si>
  <si>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</si>
  <si>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</si>
  <si>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</si>
  <si>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</si>
  <si>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</si>
  <si>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</si>
  <si>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</si>
  <si>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</si>
  <si>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</si>
  <si>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</si>
  <si>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</si>
  <si>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</si>
  <si>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</si>
  <si>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</si>
  <si>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</si>
  <si>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</si>
  <si>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</si>
  <si>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</si>
  <si>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</si>
  <si>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</si>
  <si>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</si>
  <si>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</si>
  <si>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</si>
  <si>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</si>
  <si>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</si>
  <si>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</si>
  <si>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</si>
  <si>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</si>
  <si>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</si>
  <si>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</si>
  <si>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</si>
  <si>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</si>
  <si>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</si>
  <si>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</si>
  <si>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</si>
  <si>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</si>
  <si>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</si>
  <si>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</si>
  <si>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</si>
  <si>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</si>
  <si>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</si>
  <si>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</si>
  <si>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</si>
  <si>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</si>
  <si>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</si>
  <si>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</si>
  <si>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</si>
  <si>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</si>
  <si>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</si>
  <si>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</si>
  <si>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</si>
  <si>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</si>
  <si>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</si>
  <si>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</si>
  <si>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</si>
  <si>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</si>
  <si>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</si>
  <si>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</si>
  <si>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</si>
  <si>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</si>
  <si>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</si>
  <si>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</si>
  <si>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</si>
  <si>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</si>
  <si>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</si>
  <si>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</si>
  <si>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</si>
  <si>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</si>
  <si>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</si>
  <si>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</si>
  <si>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</si>
  <si>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</si>
  <si>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</si>
  <si>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</si>
  <si>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</si>
  <si>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</si>
  <si>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</si>
  <si>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</si>
  <si>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</si>
  <si>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</si>
  <si>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</si>
  <si>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</si>
  <si>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</si>
  <si>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</si>
  <si>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</si>
  <si>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</si>
  <si>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</si>
  <si>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</si>
  <si>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</si>
  <si>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</si>
  <si>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</si>
  <si>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</si>
  <si>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</si>
  <si>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</si>
  <si>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</si>
  <si>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</si>
  <si>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</si>
  <si>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</si>
  <si>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</si>
  <si>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</si>
  <si>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</si>
  <si>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</si>
  <si>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</si>
  <si>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</si>
  <si>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</si>
  <si>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</si>
  <si>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</si>
  <si>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</si>
  <si>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</si>
  <si>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</si>
  <si>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</si>
  <si>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</si>
  <si>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</si>
  <si>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</si>
  <si>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</si>
  <si>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</si>
  <si>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</si>
  <si>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</si>
  <si>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</si>
  <si>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</si>
  <si>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</si>
  <si>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</si>
  <si>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</si>
  <si>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</si>
  <si>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</si>
  <si>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</si>
  <si>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</si>
  <si>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</si>
  <si>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</si>
  <si>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</si>
  <si>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</si>
  <si>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</si>
  <si>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</si>
  <si>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</si>
  <si>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</si>
  <si>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</si>
  <si>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</si>
  <si>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</si>
  <si>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</si>
  <si>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</si>
  <si>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</si>
  <si>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</si>
  <si>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</si>
  <si>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</si>
  <si>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</si>
  <si>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</si>
  <si>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</si>
  <si>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</si>
  <si>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</si>
  <si>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</si>
  <si>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</si>
  <si>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</si>
  <si>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</si>
  <si>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</si>
  <si>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</si>
  <si>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</si>
  <si>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</si>
  <si>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</si>
  <si>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</si>
  <si>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</si>
  <si>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</si>
  <si>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</si>
  <si>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</si>
  <si>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</si>
  <si>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</si>
  <si>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</si>
  <si>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</si>
  <si>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</si>
  <si>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</si>
  <si>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</si>
  <si>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</si>
  <si>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</si>
  <si>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</si>
  <si>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</si>
  <si>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</si>
  <si>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</si>
  <si>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</si>
  <si>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</si>
  <si>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</si>
  <si>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</si>
  <si>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</si>
  <si>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</si>
  <si>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</si>
  <si>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</si>
  <si>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</si>
  <si>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</si>
  <si>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</si>
  <si>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</si>
  <si>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</si>
  <si>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</si>
  <si>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</si>
  <si>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</si>
  <si>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</si>
  <si>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</si>
  <si>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</si>
  <si>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</si>
  <si>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</si>
  <si>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</si>
  <si>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</si>
  <si>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</si>
  <si>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</si>
  <si>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</si>
  <si>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</si>
  <si>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</si>
  <si>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</si>
  <si>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</si>
  <si>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</si>
  <si>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</si>
  <si>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</si>
  <si>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</si>
  <si>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</si>
  <si>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</si>
  <si>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</si>
  <si>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</si>
  <si>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</si>
  <si>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</si>
  <si>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</si>
  <si>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</si>
  <si>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</si>
  <si>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</si>
  <si>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</si>
  <si>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</si>
  <si>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</si>
  <si>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</si>
  <si>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</si>
  <si>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</si>
  <si>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</si>
  <si>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</si>
  <si>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</si>
  <si>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</si>
  <si>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</si>
  <si>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</si>
  <si>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</si>
  <si>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</si>
  <si>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</si>
  <si>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</si>
  <si>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</si>
  <si>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</si>
  <si>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</si>
  <si>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</si>
  <si>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</si>
  <si>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</si>
  <si>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</si>
  <si>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</si>
  <si>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</si>
  <si>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</si>
  <si>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</si>
  <si>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</si>
  <si>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</si>
  <si>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</si>
  <si>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</si>
  <si>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</si>
  <si>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</si>
  <si>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</si>
  <si>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</si>
  <si>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</si>
  <si>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</si>
  <si>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</si>
  <si>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</si>
  <si>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</si>
  <si>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</si>
  <si>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</si>
  <si>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</si>
  <si>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</si>
  <si>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</si>
  <si>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</si>
  <si>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</si>
  <si>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</si>
  <si>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</si>
  <si>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</si>
  <si>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</si>
  <si>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</si>
  <si>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</si>
  <si>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</si>
  <si>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</si>
  <si>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</si>
  <si>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</si>
  <si>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</si>
  <si>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</si>
  <si>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</si>
  <si>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</si>
  <si>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</si>
  <si>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</si>
  <si>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</si>
  <si>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</si>
  <si>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</si>
  <si>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</si>
  <si>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</si>
  <si>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</si>
  <si>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</si>
  <si>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</si>
  <si>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</si>
  <si>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</si>
  <si>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</si>
  <si>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</si>
  <si>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</si>
  <si>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</si>
  <si>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</si>
  <si>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</si>
  <si>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</si>
  <si>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</si>
  <si>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</si>
  <si>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</si>
  <si>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</si>
  <si>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</si>
  <si>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</si>
  <si>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</si>
  <si>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</si>
  <si>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</si>
  <si>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</si>
  <si>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</si>
  <si>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</si>
  <si>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</si>
  <si>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</si>
  <si>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</si>
  <si>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</si>
  <si>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</si>
  <si>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</si>
  <si>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</si>
  <si>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</si>
  <si>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</si>
  <si>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</si>
  <si>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</si>
  <si>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</si>
  <si>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</si>
  <si>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</si>
  <si>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</si>
  <si>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</si>
  <si>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</si>
  <si>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</si>
  <si>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</si>
  <si>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</si>
  <si>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</si>
  <si>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</si>
  <si>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</si>
  <si>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</si>
  <si>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</si>
  <si>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</si>
  <si>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</si>
  <si>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</si>
  <si>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</si>
  <si>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</si>
  <si>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</si>
  <si>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</si>
  <si>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</si>
  <si>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</si>
  <si>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</si>
  <si>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</si>
  <si>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</si>
  <si>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</si>
  <si>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</si>
  <si>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</si>
  <si>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</si>
  <si>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</si>
  <si>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</si>
  <si>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</si>
  <si>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</si>
  <si>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</si>
  <si>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</si>
  <si>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</si>
  <si>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</si>
  <si>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</si>
  <si>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</si>
  <si>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</si>
  <si>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</si>
  <si>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</si>
  <si>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</si>
  <si>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</si>
  <si>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</si>
  <si>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</si>
  <si>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</si>
  <si>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</si>
  <si>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</si>
  <si>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</si>
  <si>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</si>
  <si>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</si>
  <si>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</si>
  <si>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</si>
  <si>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</si>
  <si>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</si>
  <si>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</si>
  <si>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</si>
  <si>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</si>
  <si>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</si>
  <si>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</si>
  <si>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</si>
  <si>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</si>
  <si>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</si>
  <si>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</si>
  <si>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</si>
  <si>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</si>
  <si>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</si>
  <si>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</si>
  <si>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</si>
  <si>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</si>
  <si>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</si>
  <si>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</si>
  <si>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</si>
  <si>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</si>
  <si>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</si>
  <si>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</si>
  <si>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</si>
  <si>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</si>
  <si>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</si>
  <si>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</si>
  <si>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</si>
  <si>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</si>
  <si>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</si>
  <si>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</si>
  <si>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</si>
  <si>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</si>
  <si>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</si>
  <si>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</si>
  <si>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</si>
  <si>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</si>
  <si>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</si>
  <si>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</si>
  <si>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</si>
  <si>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</si>
  <si>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</si>
  <si>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</si>
  <si>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</si>
  <si>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</si>
  <si>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</si>
  <si>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</si>
  <si>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</si>
  <si>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</si>
  <si>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</si>
  <si>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</si>
  <si>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</si>
  <si>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</si>
  <si>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</si>
  <si>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</si>
  <si>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</si>
  <si>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</si>
  <si>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</si>
  <si>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</si>
  <si>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</si>
  <si>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</si>
  <si>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</si>
  <si>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</si>
  <si>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</si>
  <si>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</si>
  <si>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</si>
  <si>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</si>
  <si>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</si>
  <si>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</si>
  <si>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</si>
  <si>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</si>
  <si>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</si>
  <si>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</si>
  <si>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</si>
  <si>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</si>
  <si>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</si>
  <si>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</si>
  <si>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</si>
  <si>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</si>
  <si>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</si>
  <si>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</si>
  <si>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</si>
  <si>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</si>
  <si>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</si>
  <si>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</si>
  <si>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</si>
  <si>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</si>
  <si>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</si>
  <si>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</si>
  <si>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</si>
  <si>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</si>
  <si>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</si>
  <si>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</si>
  <si>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</si>
  <si>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</si>
  <si>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</si>
  <si>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</si>
  <si>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</si>
  <si>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</si>
  <si>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</si>
  <si>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</si>
  <si>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</si>
  <si>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</si>
  <si>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</si>
  <si>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</si>
  <si>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</si>
  <si>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</si>
  <si>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</si>
  <si>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</si>
  <si>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</si>
  <si>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</si>
  <si>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</si>
  <si>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</si>
  <si>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</si>
  <si>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</si>
  <si>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</si>
  <si>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</si>
  <si>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</si>
  <si>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</si>
  <si>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</si>
  <si>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</si>
  <si>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</si>
  <si>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</si>
  <si>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</si>
  <si>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</si>
  <si>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</si>
  <si>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</si>
  <si>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</si>
  <si>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</si>
  <si>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</si>
  <si>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</si>
  <si>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</si>
  <si>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</si>
  <si>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</si>
  <si>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</si>
  <si>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</si>
  <si>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</si>
  <si>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</si>
  <si>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</si>
  <si>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</si>
  <si>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</si>
  <si>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</si>
  <si>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</si>
  <si>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</si>
  <si>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</si>
  <si>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</si>
  <si>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</si>
  <si>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</si>
  <si>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</si>
  <si>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</si>
  <si>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</si>
  <si>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</si>
  <si>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</si>
  <si>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</si>
  <si>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</si>
  <si>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</si>
  <si>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</si>
  <si>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</si>
  <si>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</si>
  <si>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</si>
  <si>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</si>
  <si>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</si>
  <si>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</si>
  <si>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</si>
  <si>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</si>
  <si>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</si>
  <si>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</si>
  <si>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</si>
  <si>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</si>
  <si>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</si>
  <si>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</si>
  <si>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</si>
  <si>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</si>
  <si>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</si>
  <si>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</si>
  <si>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</si>
  <si>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</si>
  <si>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</si>
  <si>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</si>
  <si>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</si>
  <si>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</si>
  <si>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</si>
  <si>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</si>
  <si>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</si>
  <si>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</si>
  <si>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</si>
  <si>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</si>
  <si>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</si>
  <si>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</si>
  <si>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</si>
  <si>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</si>
  <si>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</si>
  <si>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</si>
  <si>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</si>
  <si>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</si>
  <si>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</si>
  <si>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</si>
  <si>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</si>
  <si>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</si>
  <si>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</si>
  <si>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</si>
  <si>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</si>
  <si>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</si>
  <si>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</si>
  <si>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</si>
  <si>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</si>
  <si>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</si>
  <si>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</si>
  <si>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</si>
  <si>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</si>
  <si>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</si>
  <si>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</si>
  <si>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</si>
  <si>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</si>
  <si>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</si>
  <si>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</si>
  <si>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</si>
  <si>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</si>
  <si>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</si>
  <si>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</si>
  <si>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</si>
  <si>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</si>
  <si>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</si>
  <si>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</si>
  <si>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</si>
  <si>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</si>
  <si>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</si>
  <si>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</si>
  <si>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</si>
  <si>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</si>
  <si>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</si>
  <si>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</si>
  <si>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</si>
  <si>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</si>
  <si>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</si>
  <si>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</si>
  <si>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</si>
  <si>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</si>
  <si>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</si>
  <si>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</si>
  <si>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</si>
  <si>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</si>
  <si>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</si>
  <si>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</si>
  <si>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</si>
  <si>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</si>
  <si>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</si>
  <si>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</si>
  <si>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</si>
  <si>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</si>
  <si>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</si>
  <si>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</si>
  <si>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</si>
  <si>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</si>
  <si>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</si>
  <si>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</si>
  <si>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</si>
  <si>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</si>
  <si>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</si>
  <si>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</si>
  <si>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</si>
  <si>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</si>
  <si>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</si>
  <si>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</si>
  <si>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</si>
  <si>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</si>
  <si>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</si>
  <si>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</si>
  <si>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</si>
  <si>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</si>
  <si>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</si>
  <si>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</si>
  <si>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</si>
  <si>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</si>
  <si>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</si>
  <si>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</si>
  <si>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</si>
  <si>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</si>
  <si>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</si>
  <si>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</si>
  <si>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</si>
  <si>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</si>
  <si>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</si>
  <si>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</si>
  <si>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</si>
  <si>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</si>
  <si>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</si>
  <si>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</si>
  <si>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</si>
  <si>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</si>
  <si>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</si>
  <si>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</si>
  <si>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</si>
  <si>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</si>
  <si>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</si>
  <si>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</si>
  <si>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</si>
  <si>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</si>
  <si>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</si>
  <si>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</si>
  <si>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</si>
  <si>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</si>
  <si>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</si>
  <si>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</si>
  <si>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</si>
  <si>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</si>
  <si>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</si>
  <si>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</si>
  <si>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</si>
  <si>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</si>
  <si>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</si>
  <si>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</si>
  <si>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</si>
  <si>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</si>
  <si>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</si>
  <si>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</si>
  <si>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</si>
  <si>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</si>
  <si>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</si>
  <si>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</si>
  <si>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</si>
  <si>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</si>
  <si>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</si>
  <si>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</si>
  <si>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</si>
  <si>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</si>
  <si>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</si>
  <si>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</si>
  <si>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</si>
  <si>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</si>
  <si>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</si>
  <si>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</si>
  <si>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</si>
  <si>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</si>
  <si>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</si>
  <si>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</si>
  <si>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</si>
  <si>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</si>
  <si>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</si>
  <si>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</si>
  <si>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</si>
  <si>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</si>
  <si>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</si>
  <si>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</si>
  <si>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</si>
  <si>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</si>
  <si>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</si>
  <si>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</si>
  <si>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</si>
  <si>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</si>
  <si>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</si>
  <si>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</si>
  <si>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</si>
  <si>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</si>
  <si>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</si>
  <si>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</si>
  <si>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</si>
  <si>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</si>
  <si>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</si>
  <si>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</si>
  <si>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</si>
  <si>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</si>
  <si>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</si>
  <si>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</si>
  <si>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</si>
  <si>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</si>
  <si>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</si>
  <si>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</si>
  <si>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</si>
  <si>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</si>
  <si>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</si>
  <si>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</si>
  <si>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</si>
  <si>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</si>
  <si>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</si>
  <si>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</si>
  <si>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</si>
  <si>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</si>
  <si>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</si>
  <si>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</si>
  <si>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</si>
  <si>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</si>
  <si>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</si>
  <si>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</si>
  <si>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</si>
  <si>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</si>
  <si>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</si>
  <si>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</si>
  <si>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</si>
  <si>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</si>
  <si>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</si>
  <si>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</si>
  <si>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</si>
  <si>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</si>
  <si>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</si>
  <si>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</si>
  <si>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</si>
  <si>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</si>
  <si>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</si>
  <si>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</si>
  <si>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</si>
  <si>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</si>
  <si>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</si>
  <si>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</si>
  <si>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</si>
  <si>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</si>
  <si>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</si>
  <si>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</si>
  <si>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</si>
  <si>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</si>
  <si>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</si>
  <si>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</si>
  <si>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</si>
  <si>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</si>
  <si>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</si>
  <si>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</si>
  <si>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</si>
  <si>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</si>
  <si>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</si>
  <si>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</si>
  <si>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</si>
  <si>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</si>
  <si>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</si>
  <si>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</si>
  <si>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</si>
  <si>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</si>
  <si>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</si>
  <si>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</si>
  <si>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</si>
  <si>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</si>
  <si>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</si>
  <si>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</si>
  <si>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</si>
  <si>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</si>
  <si>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</si>
  <si>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</si>
  <si>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</si>
  <si>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</si>
  <si>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</si>
  <si>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</si>
  <si>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</si>
  <si>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</si>
  <si>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</si>
  <si>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</si>
  <si>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</si>
  <si>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</si>
  <si>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</si>
  <si>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</si>
  <si>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</si>
  <si>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</si>
  <si>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</si>
  <si>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</si>
  <si>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</si>
  <si>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</si>
  <si>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</si>
  <si>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</si>
  <si>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</si>
  <si>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</si>
  <si>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</si>
  <si>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</si>
  <si>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</si>
  <si>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</si>
  <si>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</si>
  <si>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</si>
  <si>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</si>
  <si>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</si>
  <si>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</si>
  <si>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</si>
  <si>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</si>
  <si>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</si>
  <si>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</si>
  <si>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</si>
  <si>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</si>
  <si>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</si>
  <si>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</si>
  <si>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</si>
  <si>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</si>
  <si>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</si>
  <si>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</si>
  <si>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</si>
  <si>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</si>
  <si>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</si>
  <si>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</si>
  <si>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</si>
  <si>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</si>
  <si>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</si>
  <si>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</si>
  <si>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</si>
  <si>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</si>
  <si>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</si>
  <si>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</si>
  <si>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</si>
  <si>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</si>
  <si>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</si>
  <si>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</si>
  <si>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</si>
  <si>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</si>
  <si>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</si>
  <si>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</si>
  <si>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</si>
  <si>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</si>
  <si>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</si>
  <si>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</si>
  <si>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</si>
  <si>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</si>
  <si>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</si>
  <si>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</si>
  <si>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</si>
  <si>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</si>
  <si>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</si>
  <si>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</si>
  <si>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</si>
  <si>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</si>
  <si>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</si>
  <si>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</si>
  <si>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</si>
  <si>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</si>
  <si>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</si>
  <si>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</si>
  <si>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</si>
  <si>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</si>
  <si>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</si>
  <si>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</si>
  <si>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</si>
  <si>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</si>
  <si>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</si>
  <si>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</si>
  <si>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</si>
  <si>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</si>
  <si>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</si>
  <si>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</si>
  <si>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</si>
  <si>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</si>
  <si>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</si>
  <si>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</si>
  <si>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</si>
  <si>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</si>
  <si>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</si>
  <si>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</si>
  <si>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</si>
  <si>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</si>
  <si>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</si>
  <si>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</si>
  <si>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</si>
  <si>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</si>
  <si>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</si>
  <si>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</si>
  <si>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</si>
  <si>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</si>
  <si>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</si>
  <si>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</si>
  <si>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</si>
  <si>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</si>
  <si>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</si>
  <si>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</si>
  <si>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</si>
  <si>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</si>
  <si>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</si>
  <si>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</si>
  <si>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</si>
  <si>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</si>
  <si>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</si>
  <si>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</si>
  <si>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</si>
  <si>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</si>
  <si>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</si>
  <si>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</si>
  <si>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</si>
  <si>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</si>
  <si>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</si>
  <si>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</si>
  <si>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</si>
  <si>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</si>
  <si>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</si>
  <si>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</si>
  <si>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</si>
  <si>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</si>
  <si>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</si>
  <si>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</si>
  <si>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</si>
  <si>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</si>
  <si>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</si>
  <si>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</si>
  <si>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</si>
  <si>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</si>
  <si>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</si>
  <si>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</si>
  <si>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</si>
  <si>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</si>
  <si>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</si>
  <si>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</si>
  <si>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</si>
  <si>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</si>
  <si>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</si>
  <si>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</si>
  <si>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</si>
  <si>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</si>
  <si>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</si>
  <si>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</si>
  <si>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</si>
  <si>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</si>
  <si>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</si>
  <si>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</si>
  <si>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</si>
  <si>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</si>
  <si>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</si>
  <si>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</si>
  <si>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</si>
  <si>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</si>
  <si>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</si>
  <si>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</si>
  <si>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</si>
  <si>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</si>
  <si>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</si>
  <si>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</si>
  <si>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</si>
  <si>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</si>
  <si>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</si>
  <si>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</si>
  <si>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</si>
  <si>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</si>
  <si>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</si>
  <si>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</si>
  <si>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</si>
  <si>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</si>
  <si>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</si>
  <si>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</si>
  <si>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</si>
  <si>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</si>
  <si>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</si>
  <si>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</si>
  <si>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</si>
  <si>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</si>
  <si>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</si>
  <si>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</si>
  <si>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</si>
  <si>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</si>
  <si>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</si>
  <si>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</si>
  <si>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</si>
  <si>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</si>
  <si>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</si>
  <si>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</si>
  <si>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</si>
  <si>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</si>
  <si>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</si>
  <si>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</si>
  <si>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</si>
  <si>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</si>
  <si>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</si>
  <si>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</si>
  <si>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</si>
  <si>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</si>
  <si>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</si>
  <si>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</si>
  <si>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</si>
  <si>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</si>
  <si>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</si>
  <si>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</si>
  <si>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</si>
  <si>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</si>
  <si>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</si>
  <si>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</si>
  <si>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</si>
  <si>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</si>
  <si>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</si>
  <si>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</si>
  <si>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</si>
  <si>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</si>
  <si>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</si>
  <si>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</si>
  <si>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</si>
  <si>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</si>
  <si>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</si>
  <si>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</si>
  <si>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</si>
  <si>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</si>
  <si>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</si>
  <si>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</si>
  <si>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</si>
  <si>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</si>
  <si>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</si>
  <si>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</si>
  <si>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</si>
  <si>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</si>
  <si>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</si>
  <si>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</si>
  <si>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</si>
  <si>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</si>
  <si>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</si>
  <si>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</si>
  <si>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</si>
  <si>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</si>
  <si>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</si>
  <si>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</si>
  <si>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</si>
  <si>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</si>
  <si>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</si>
  <si>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</si>
  <si>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</si>
  <si>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</si>
  <si>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</si>
  <si>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</si>
  <si>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</si>
  <si>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</si>
  <si>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</si>
  <si>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</si>
  <si>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</si>
  <si>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</si>
  <si>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</si>
  <si>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</si>
  <si>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</si>
  <si>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</si>
  <si>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</si>
  <si>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</si>
  <si>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</si>
  <si>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</si>
  <si>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</si>
  <si>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</si>
  <si>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</si>
  <si>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</si>
  <si>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</si>
  <si>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</si>
  <si>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</si>
  <si>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</si>
  <si>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</si>
  <si>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</si>
  <si>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</si>
  <si>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</si>
  <si>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</si>
  <si>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</si>
  <si>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</si>
  <si>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</si>
  <si>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</si>
  <si>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</si>
  <si>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</si>
  <si>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</si>
  <si>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</si>
  <si>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</si>
  <si>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</si>
  <si>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</si>
  <si>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</si>
  <si>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</si>
  <si>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</si>
  <si>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</si>
  <si>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</si>
  <si>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</si>
  <si>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</si>
  <si>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</si>
  <si>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</si>
  <si>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</si>
  <si>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</si>
  <si>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</si>
  <si>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</si>
  <si>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</si>
  <si>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</si>
  <si>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</si>
  <si>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</si>
  <si>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</si>
  <si>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</si>
  <si>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</si>
  <si>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</si>
  <si>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</si>
  <si>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</si>
  <si>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</si>
  <si>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</si>
  <si>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</si>
  <si>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</si>
  <si>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</si>
  <si>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</si>
  <si>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</si>
  <si>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</si>
  <si>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</si>
  <si>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</si>
  <si>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</si>
  <si>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</si>
  <si>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</si>
  <si>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</si>
  <si>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</si>
  <si>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</si>
  <si>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</si>
  <si>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</si>
  <si>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</si>
  <si>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</si>
  <si>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</si>
  <si>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</si>
  <si>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</si>
  <si>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</si>
  <si>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</si>
  <si>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</si>
  <si>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</si>
  <si>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</si>
  <si>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</si>
  <si>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</si>
  <si>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</si>
  <si>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</si>
  <si>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</si>
  <si>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</si>
  <si>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</si>
  <si>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</si>
  <si>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</si>
  <si>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</si>
  <si>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</si>
  <si>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</si>
  <si>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</si>
  <si>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</si>
  <si>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</si>
  <si>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</si>
  <si>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</si>
  <si>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</si>
  <si>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</si>
  <si>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</si>
  <si>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</si>
  <si>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</si>
  <si>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</si>
  <si>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</si>
  <si>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</si>
  <si>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</si>
  <si>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</si>
  <si>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</si>
  <si>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</si>
  <si>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</si>
  <si>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</si>
  <si>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</si>
  <si>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</si>
  <si>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</si>
  <si>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</si>
  <si>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</si>
  <si>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</si>
  <si>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</si>
  <si>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</si>
  <si>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</si>
  <si>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</si>
  <si>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</si>
  <si>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</si>
  <si>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</si>
  <si>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</si>
  <si>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</si>
  <si>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</si>
  <si>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</si>
  <si>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</si>
  <si>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</si>
  <si>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</si>
  <si>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</si>
  <si>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</si>
  <si>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</si>
  <si>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</si>
  <si>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</si>
  <si>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</si>
  <si>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</si>
  <si>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</si>
  <si>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</si>
  <si>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</si>
  <si>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</si>
  <si>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</si>
  <si>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</si>
  <si>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</si>
  <si>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</si>
  <si>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</si>
  <si>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</si>
  <si>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</si>
  <si>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</si>
  <si>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</si>
  <si>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</si>
  <si>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</si>
  <si>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</si>
  <si>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</si>
  <si>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</si>
  <si>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</si>
  <si>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</si>
  <si>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</si>
  <si>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</si>
  <si>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</si>
  <si>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</si>
  <si>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</si>
  <si>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</si>
  <si>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</si>
  <si>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</si>
  <si>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</si>
  <si>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</si>
  <si>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</si>
  <si>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</si>
  <si>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</si>
  <si>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</si>
  <si>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</si>
  <si>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</si>
  <si>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</si>
  <si>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</si>
  <si>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</si>
  <si>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</si>
  <si>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</si>
  <si>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</si>
  <si>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</si>
  <si>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</si>
  <si>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</si>
  <si>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</si>
  <si>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</si>
  <si>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</si>
  <si>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</si>
  <si>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</si>
  <si>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</si>
  <si>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</si>
  <si>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</si>
  <si>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</si>
  <si>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</si>
  <si>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</si>
  <si>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</si>
  <si>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</si>
  <si>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</si>
  <si>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</si>
  <si>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</si>
  <si>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</si>
  <si>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</si>
  <si>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</si>
  <si>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</si>
  <si>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</si>
  <si>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</si>
  <si>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</si>
  <si>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</si>
  <si>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</si>
  <si>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</si>
  <si>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</si>
  <si>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</si>
  <si>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</si>
  <si>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</si>
  <si>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</si>
  <si>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</si>
  <si>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</si>
  <si>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</si>
  <si>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</si>
  <si>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</si>
  <si>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</si>
  <si>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</si>
  <si>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</si>
  <si>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</si>
  <si>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</si>
  <si>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</si>
  <si>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</si>
  <si>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</si>
  <si>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</si>
  <si>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</si>
  <si>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</si>
  <si>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</si>
  <si>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</si>
  <si>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</si>
  <si>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</si>
  <si>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</si>
  <si>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</si>
  <si>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</si>
  <si>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</si>
  <si>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</si>
  <si>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</si>
  <si>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</si>
  <si>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</si>
  <si>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</si>
  <si>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</si>
  <si>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</si>
  <si>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</si>
  <si>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</si>
  <si>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</si>
  <si>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</si>
  <si>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</si>
  <si>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</si>
  <si>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</si>
  <si>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</si>
  <si>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</si>
  <si>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</si>
  <si>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</si>
  <si>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</si>
  <si>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</si>
  <si>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</si>
  <si>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</si>
  <si>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</si>
  <si>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</si>
  <si>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</si>
  <si>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</si>
  <si>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</si>
  <si>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</si>
  <si>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</si>
  <si>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</si>
  <si>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</si>
  <si>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</si>
  <si>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</si>
  <si>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</si>
  <si>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</si>
  <si>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</si>
  <si>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</si>
  <si>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</si>
  <si>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</si>
  <si>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</si>
  <si>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</si>
  <si>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</si>
  <si>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</si>
  <si>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</si>
  <si>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</si>
  <si>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</si>
  <si>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</si>
  <si>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</si>
  <si>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</si>
  <si>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</si>
  <si>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</si>
  <si>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</si>
  <si>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</si>
  <si>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</si>
  <si>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</si>
  <si>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</si>
  <si>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</si>
  <si>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</si>
  <si>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</si>
  <si>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</si>
  <si>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</si>
  <si>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</si>
  <si>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</si>
  <si>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</si>
  <si>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</si>
  <si>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</si>
  <si>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</si>
  <si>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</si>
  <si>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</si>
  <si>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</si>
  <si>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</si>
  <si>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</si>
  <si>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</si>
  <si>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</si>
  <si>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</si>
  <si>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</si>
  <si>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</si>
  <si>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</si>
  <si>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</si>
  <si>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</si>
  <si>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</si>
  <si>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</si>
  <si>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</si>
  <si>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</si>
  <si>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</si>
  <si>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</si>
  <si>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</si>
  <si>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</si>
  <si>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</si>
  <si>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</si>
  <si>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</si>
  <si>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</si>
  <si>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</si>
  <si>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</si>
  <si>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</si>
  <si>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</si>
  <si>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</si>
  <si>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</si>
  <si>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</si>
  <si>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</si>
  <si>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</si>
  <si>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</si>
  <si>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</si>
  <si>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</si>
  <si>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</si>
  <si>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</si>
  <si>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</si>
  <si>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</si>
  <si>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</si>
  <si>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</si>
  <si>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</si>
  <si>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</si>
  <si>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</si>
  <si>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</si>
  <si>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</si>
  <si>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</si>
  <si>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</si>
  <si>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</si>
  <si>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</si>
  <si>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</si>
  <si>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</si>
  <si>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</si>
  <si>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</si>
  <si>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</si>
  <si>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</si>
  <si>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</si>
  <si>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</si>
  <si>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</si>
  <si>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</si>
  <si>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</si>
  <si>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</si>
  <si>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</si>
  <si>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</si>
  <si>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</si>
  <si>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</si>
  <si>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</si>
  <si>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</si>
  <si>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</si>
  <si>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</si>
  <si>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</si>
  <si>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</si>
  <si>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</si>
  <si>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</si>
  <si>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</si>
  <si>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</si>
  <si>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</si>
  <si>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</si>
  <si>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</si>
  <si>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</si>
  <si>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</si>
  <si>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</si>
  <si>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</si>
  <si>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</si>
  <si>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</si>
  <si>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</si>
  <si>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</si>
  <si>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</si>
  <si>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</si>
  <si>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</si>
  <si>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</si>
  <si>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</si>
  <si>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</si>
  <si>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</si>
  <si>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</si>
  <si>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</si>
  <si>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</si>
  <si>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</si>
  <si>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</si>
  <si>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</si>
  <si>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</si>
  <si>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</si>
  <si>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</si>
  <si>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</si>
  <si>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</si>
  <si>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</si>
  <si>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</si>
  <si>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</si>
  <si>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</si>
  <si>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</si>
  <si>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</si>
  <si>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</si>
  <si>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</si>
  <si>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</si>
  <si>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</si>
  <si>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</si>
  <si>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</si>
  <si>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</si>
  <si>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</si>
  <si>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</si>
  <si>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</si>
  <si>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</si>
  <si>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</si>
  <si>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</si>
  <si>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</si>
  <si>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</si>
  <si>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</si>
  <si>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</si>
  <si>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</si>
  <si>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</si>
  <si>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</si>
  <si>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</si>
  <si>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</si>
  <si>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</si>
  <si>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</si>
  <si>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</si>
  <si>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</si>
  <si>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</si>
  <si>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</si>
  <si>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</si>
  <si>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</si>
  <si>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</si>
  <si>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</si>
  <si>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</si>
  <si>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</si>
  <si>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</si>
  <si>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</si>
  <si>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</si>
  <si>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</si>
  <si>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</si>
  <si>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</si>
  <si>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</si>
  <si>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</si>
  <si>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</si>
  <si>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</si>
  <si>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</si>
  <si>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</si>
  <si>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</si>
  <si>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</si>
  <si>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</si>
  <si>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</si>
  <si>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</si>
  <si>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</si>
  <si>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</si>
  <si>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</si>
  <si>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</si>
  <si>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</si>
  <si>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</si>
  <si>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</si>
  <si>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</si>
  <si>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</si>
  <si>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</si>
  <si>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</si>
  <si>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</si>
  <si>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</si>
  <si>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</si>
  <si>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</si>
  <si>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</si>
  <si>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</si>
  <si>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</si>
  <si>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</si>
  <si>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</si>
  <si>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</si>
  <si>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</si>
  <si>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</si>
  <si>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</si>
  <si>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</si>
  <si>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</si>
  <si>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</si>
  <si>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</si>
  <si>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</si>
  <si>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</si>
  <si>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</si>
  <si>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</si>
  <si>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</si>
  <si>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</si>
  <si>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</si>
  <si>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</si>
  <si>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</si>
  <si>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</si>
  <si>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</si>
  <si>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</si>
  <si>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</si>
  <si>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</si>
  <si>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</si>
  <si>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</si>
  <si>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</si>
  <si>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</si>
  <si>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</si>
  <si>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</si>
  <si>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</si>
  <si>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</si>
  <si>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</si>
  <si>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</si>
  <si>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</si>
  <si>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</si>
  <si>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</si>
  <si>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</si>
  <si>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</si>
  <si>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</si>
  <si>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</si>
  <si>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</si>
  <si>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</si>
  <si>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</si>
  <si>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</si>
  <si>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</si>
  <si>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</si>
  <si>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</si>
  <si>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</si>
  <si>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</si>
  <si>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</si>
  <si>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</si>
  <si>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</si>
  <si>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</si>
  <si>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</si>
  <si>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</si>
  <si>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</si>
  <si>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</si>
  <si>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</si>
  <si>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</si>
  <si>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</si>
  <si>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</si>
  <si>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</si>
  <si>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</si>
  <si>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</si>
  <si>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</si>
  <si>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</si>
  <si>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</si>
  <si>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</si>
  <si>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</si>
  <si>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</si>
  <si>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</si>
  <si>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</si>
  <si>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</si>
  <si>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</si>
  <si>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</si>
  <si>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</si>
  <si>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</si>
  <si>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</si>
  <si>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</si>
  <si>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</si>
  <si>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</si>
  <si>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</si>
  <si>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</si>
  <si>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</si>
  <si>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</si>
  <si>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</si>
  <si>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</si>
  <si>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</si>
  <si>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</si>
  <si>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</si>
  <si>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</si>
  <si>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</si>
  <si>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</si>
  <si>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</si>
  <si>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</si>
  <si>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</si>
  <si>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</si>
  <si>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</si>
  <si>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</si>
  <si>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</si>
  <si>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</si>
  <si>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</si>
  <si>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</si>
  <si>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</si>
  <si>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</si>
  <si>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</si>
  <si>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</si>
  <si>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</si>
  <si>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</si>
  <si>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</si>
  <si>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</si>
  <si>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</si>
  <si>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</si>
  <si>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</si>
  <si>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</si>
  <si>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</si>
  <si>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</si>
  <si>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</si>
  <si>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</si>
  <si>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</si>
  <si>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</si>
  <si>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</si>
  <si>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</si>
  <si>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</si>
  <si>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</si>
  <si>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</si>
  <si>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</si>
  <si>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</si>
  <si>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</si>
  <si>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</si>
  <si>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</si>
  <si>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</si>
  <si>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</si>
  <si>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</si>
  <si>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</si>
  <si>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</si>
  <si>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</si>
  <si>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</si>
  <si>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</si>
  <si>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</si>
  <si>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</si>
  <si>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</si>
  <si>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</si>
  <si>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</si>
  <si>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</si>
  <si>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</si>
  <si>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</si>
  <si>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</si>
  <si>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</si>
  <si>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</si>
  <si>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</si>
  <si>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</si>
  <si>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</si>
  <si>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</si>
  <si>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</si>
  <si>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</si>
  <si>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</si>
  <si>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</si>
  <si>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</si>
  <si>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</si>
  <si>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</si>
  <si>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</si>
  <si>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</si>
  <si>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</si>
  <si>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</si>
  <si>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</si>
  <si>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</si>
  <si>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</si>
  <si>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</si>
  <si>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</si>
  <si>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</si>
  <si>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</si>
  <si>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</si>
  <si>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</si>
  <si>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</si>
  <si>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</si>
  <si>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</si>
  <si>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</si>
  <si>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</si>
  <si>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</si>
  <si>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</si>
  <si>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</si>
  <si>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</si>
  <si>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</si>
  <si>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</si>
  <si>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</si>
  <si>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</si>
  <si>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</si>
  <si>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</si>
  <si>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</si>
  <si>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</si>
  <si>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</si>
  <si>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</si>
  <si>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</si>
  <si>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</si>
  <si>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</si>
  <si>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</si>
  <si>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</si>
  <si>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</si>
  <si>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</si>
  <si>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</si>
  <si>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</si>
  <si>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</si>
  <si>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</si>
  <si>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</si>
  <si>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</si>
  <si>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</si>
  <si>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</si>
  <si>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</si>
  <si>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</si>
  <si>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</si>
  <si>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</si>
  <si>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</si>
  <si>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</si>
  <si>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</si>
  <si>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</si>
  <si>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</si>
  <si>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</si>
  <si>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</si>
  <si>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</si>
  <si>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</si>
  <si>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</si>
  <si>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</si>
  <si>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</si>
  <si>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</si>
  <si>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</si>
  <si>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</si>
  <si>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</si>
  <si>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</si>
  <si>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</si>
  <si>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</si>
  <si>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</si>
  <si>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</si>
  <si>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</si>
  <si>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</si>
  <si>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</si>
  <si>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</si>
  <si>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</si>
  <si>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</si>
  <si>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</si>
  <si>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</si>
  <si>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</si>
  <si>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</si>
  <si>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</si>
  <si>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</si>
  <si>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</si>
  <si>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</si>
  <si>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</si>
  <si>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</si>
  <si>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</si>
  <si>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</si>
  <si>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</si>
  <si>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</si>
  <si>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</si>
  <si>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</si>
  <si>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</si>
  <si>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</si>
  <si>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</si>
  <si>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</si>
  <si>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</si>
  <si>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</si>
  <si>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</si>
  <si>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</si>
  <si>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</si>
  <si>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</si>
  <si>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</si>
  <si>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</si>
  <si>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</si>
  <si>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</si>
  <si>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</si>
  <si>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</si>
  <si>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</si>
  <si>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</si>
  <si>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</si>
  <si>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</si>
  <si>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</si>
  <si>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</si>
  <si>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</si>
  <si>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</si>
  <si>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</si>
  <si>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</si>
  <si>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</si>
  <si>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</si>
  <si>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</si>
  <si>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</si>
  <si>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</si>
  <si>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</si>
  <si>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</si>
  <si>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</si>
  <si>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</si>
  <si>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</si>
  <si>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</si>
  <si>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</si>
  <si>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</si>
  <si>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</si>
  <si>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</si>
  <si>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</si>
  <si>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</si>
  <si>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</si>
  <si>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</si>
  <si>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</si>
  <si>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</si>
  <si>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</si>
  <si>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</si>
  <si>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</si>
  <si>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</si>
  <si>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</si>
  <si>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</si>
  <si>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</si>
  <si>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</si>
  <si>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</si>
  <si>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</si>
  <si>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</si>
  <si>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</si>
  <si>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</si>
  <si>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</si>
  <si>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</si>
  <si>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</si>
  <si>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</si>
  <si>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</si>
  <si>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</si>
  <si>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</si>
  <si>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</si>
  <si>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</si>
  <si>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</si>
  <si>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</si>
  <si>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</si>
  <si>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</si>
  <si>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</si>
  <si>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</si>
  <si>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</si>
  <si>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</si>
  <si>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</si>
  <si>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</si>
  <si>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</si>
  <si>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</si>
  <si>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</si>
  <si>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</si>
  <si>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</si>
  <si>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</si>
  <si>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</si>
  <si>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</si>
  <si>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</si>
  <si>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</si>
  <si>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</si>
  <si>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</si>
  <si>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</si>
  <si>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</si>
  <si>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</si>
  <si>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</si>
  <si>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</si>
  <si>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</si>
  <si>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</si>
  <si>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</si>
  <si>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</si>
  <si>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</si>
  <si>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</si>
  <si>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</si>
  <si>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</si>
  <si>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</si>
  <si>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</si>
  <si>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</si>
  <si>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</si>
  <si>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</si>
  <si>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</si>
  <si>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</si>
  <si>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</si>
  <si>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</si>
  <si>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</si>
  <si>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</si>
  <si>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</si>
  <si>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</si>
  <si>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</si>
  <si>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</si>
  <si>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</si>
  <si>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</si>
  <si>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</si>
  <si>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</si>
  <si>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</si>
  <si>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</si>
  <si>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</si>
  <si>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</si>
  <si>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</si>
  <si>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</si>
  <si>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</si>
  <si>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</si>
  <si>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</si>
  <si>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</si>
  <si>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</si>
  <si>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</si>
  <si>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</si>
  <si>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</si>
  <si>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</si>
  <si>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</si>
  <si>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</si>
  <si>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</si>
  <si>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</si>
  <si>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</si>
  <si>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</si>
  <si>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</si>
  <si>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</si>
  <si>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</si>
  <si>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</si>
  <si>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</si>
  <si>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</si>
  <si>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</si>
  <si>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</si>
  <si>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</si>
  <si>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</si>
  <si>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</si>
  <si>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</si>
  <si>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</si>
  <si>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</si>
  <si>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</si>
  <si>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</si>
  <si>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</si>
  <si>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</si>
  <si>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</si>
  <si>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</si>
  <si>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</si>
  <si>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</si>
  <si>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</si>
  <si>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</si>
  <si>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</si>
  <si>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</si>
  <si>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</si>
  <si>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</si>
  <si>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</si>
  <si>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</si>
  <si>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</si>
  <si>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</si>
  <si>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</si>
  <si>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</si>
  <si>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</si>
  <si>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</si>
  <si>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</si>
  <si>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</si>
  <si>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</si>
  <si>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</si>
  <si>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</si>
  <si>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</si>
  <si>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</si>
  <si>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</si>
  <si>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</si>
  <si>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</si>
  <si>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</si>
  <si>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</si>
  <si>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</si>
  <si>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</si>
  <si>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</si>
  <si>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</si>
  <si>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</si>
  <si>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</si>
  <si>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</si>
  <si>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</si>
  <si>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</si>
  <si>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</si>
  <si>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</si>
  <si>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</si>
  <si>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</si>
  <si>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</si>
  <si>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</si>
  <si>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</si>
  <si>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</si>
  <si>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</si>
  <si>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</si>
  <si>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</si>
  <si>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</si>
  <si>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</si>
  <si>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</si>
  <si>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</si>
  <si>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</si>
  <si>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</si>
  <si>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</si>
  <si>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</si>
  <si>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</si>
  <si>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</si>
  <si>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</si>
  <si>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</si>
  <si>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</si>
  <si>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</si>
  <si>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</si>
  <si>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</si>
  <si>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</si>
  <si>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</si>
  <si>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</si>
  <si>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</si>
  <si>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</si>
  <si>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</si>
  <si>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</si>
  <si>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</si>
  <si>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</si>
  <si>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</si>
  <si>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</si>
  <si>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</si>
  <si>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</si>
  <si>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</si>
  <si>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</si>
  <si>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</si>
  <si>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</si>
  <si>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</si>
  <si>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</si>
  <si>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</si>
  <si>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</si>
  <si>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</si>
  <si>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</si>
  <si>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</si>
  <si>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</si>
  <si>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</si>
  <si>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</si>
  <si>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</si>
  <si>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</si>
  <si>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</si>
  <si>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</si>
  <si>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</si>
  <si>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</si>
  <si>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</si>
  <si>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</si>
  <si>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</si>
  <si>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</si>
  <si>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</si>
  <si>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</si>
  <si>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</si>
  <si>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</si>
  <si>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</si>
  <si>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</si>
  <si>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</si>
  <si>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</si>
  <si>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</si>
  <si>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</si>
  <si>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</si>
  <si>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</si>
  <si>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</si>
  <si>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</si>
  <si>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</si>
  <si>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</si>
  <si>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</si>
  <si>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</si>
  <si>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</si>
  <si>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</si>
  <si>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</si>
  <si>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</si>
  <si>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</si>
  <si>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</si>
  <si>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</si>
  <si>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</si>
  <si>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</si>
  <si>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</si>
  <si>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</si>
  <si>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</si>
  <si>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</si>
  <si>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</si>
  <si>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</si>
  <si>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</si>
  <si>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</si>
  <si>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</si>
  <si>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</si>
  <si>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</si>
  <si>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</si>
  <si>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</si>
  <si>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</si>
  <si>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</si>
  <si>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</si>
  <si>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</si>
  <si>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</si>
  <si>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</si>
  <si>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</si>
  <si>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</si>
  <si>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</si>
  <si>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</si>
  <si>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</si>
  <si>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</si>
  <si>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</si>
  <si>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</si>
  <si>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</si>
  <si>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</si>
  <si>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</si>
  <si>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</si>
  <si>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</si>
  <si>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</si>
  <si>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</si>
  <si>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</si>
  <si>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</si>
  <si>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</si>
  <si>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</si>
  <si>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</si>
  <si>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</si>
  <si>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</si>
  <si>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</si>
  <si>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</si>
  <si>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</si>
  <si>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</si>
  <si>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</si>
  <si>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</si>
  <si>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</si>
  <si>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</si>
  <si>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</si>
  <si>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</si>
  <si>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</si>
  <si>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</si>
  <si>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</si>
  <si>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</si>
  <si>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</si>
  <si>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</si>
  <si>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</si>
  <si>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</si>
  <si>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</si>
  <si>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</si>
  <si>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</si>
  <si>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</si>
  <si>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</si>
  <si>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</si>
  <si>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</si>
  <si>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</si>
  <si>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</si>
  <si>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</si>
  <si>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</si>
  <si>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</si>
  <si>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</si>
  <si>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</si>
  <si>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</si>
  <si>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</si>
  <si>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</si>
  <si>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</si>
  <si>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</si>
  <si>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</si>
  <si>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</si>
  <si>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</si>
  <si>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</si>
  <si>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</si>
  <si>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</si>
  <si>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</si>
  <si>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</si>
  <si>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</si>
  <si>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</si>
  <si>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</si>
  <si>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</si>
  <si>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</si>
  <si>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</si>
  <si>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</si>
  <si>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</si>
  <si>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</si>
  <si>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</si>
  <si>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</si>
  <si>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</si>
  <si>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</si>
  <si>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</si>
  <si>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</si>
  <si>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</si>
  <si>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</si>
  <si>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</si>
  <si>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</si>
  <si>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</si>
  <si>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</si>
  <si>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</si>
  <si>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</si>
  <si>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</si>
  <si>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</si>
  <si>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</si>
  <si>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</si>
  <si>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</si>
  <si>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</si>
  <si>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</si>
  <si>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</si>
  <si>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</si>
  <si>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</si>
  <si>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</si>
  <si>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</si>
  <si>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</si>
  <si>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</si>
  <si>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</si>
  <si>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</si>
  <si>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</si>
  <si>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</si>
  <si>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</si>
  <si>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</si>
  <si>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</si>
  <si>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</si>
  <si>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</si>
  <si>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</si>
  <si>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</si>
  <si>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</si>
  <si>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</si>
  <si>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</si>
  <si>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</si>
  <si>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</si>
  <si>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</si>
  <si>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</si>
  <si>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</si>
  <si>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</si>
  <si>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</si>
  <si>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</si>
  <si>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</si>
  <si>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</si>
  <si>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</si>
  <si>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</si>
  <si>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</si>
  <si>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</si>
  <si>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</si>
  <si>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</si>
  <si>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</si>
  <si>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</si>
  <si>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</si>
  <si>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</si>
  <si>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</si>
  <si>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</si>
  <si>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</si>
  <si>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</si>
  <si>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</si>
  <si>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</si>
  <si>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</si>
  <si>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</si>
  <si>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</si>
  <si>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</si>
  <si>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</si>
  <si>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</si>
  <si>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</si>
  <si>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</si>
  <si>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</si>
  <si>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</si>
  <si>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</si>
  <si>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</si>
  <si>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</si>
  <si>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</si>
  <si>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</si>
  <si>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</si>
  <si>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</si>
  <si>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</si>
  <si>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</si>
  <si>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</si>
  <si>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</si>
  <si>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</si>
  <si>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</si>
  <si>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</si>
  <si>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</si>
  <si>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</si>
  <si>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</si>
  <si>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</si>
  <si>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</si>
  <si>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</si>
  <si>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</si>
  <si>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</si>
  <si>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</si>
  <si>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</si>
  <si>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</si>
  <si>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</si>
  <si>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</si>
  <si>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</si>
  <si>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</si>
  <si>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</si>
  <si>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</si>
  <si>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</si>
  <si>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</si>
  <si>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</si>
  <si>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</si>
  <si>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</si>
  <si>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</si>
  <si>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</si>
  <si>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</si>
  <si>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</si>
  <si>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</si>
  <si>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</si>
  <si>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</si>
  <si>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</si>
  <si>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</si>
  <si>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</si>
  <si>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</si>
  <si>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</si>
  <si>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</si>
  <si>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</si>
  <si>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</si>
  <si>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</si>
  <si>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</si>
  <si>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</si>
  <si>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</si>
  <si>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</si>
  <si>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</si>
  <si>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</si>
  <si>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</si>
  <si>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</si>
  <si>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</si>
  <si>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</si>
  <si>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</si>
  <si>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</si>
  <si>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</si>
  <si>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</si>
  <si>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</si>
  <si>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</si>
  <si>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</si>
  <si>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</si>
  <si>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</si>
  <si>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</si>
  <si>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</si>
  <si>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</si>
  <si>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</si>
  <si>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</si>
  <si>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</si>
  <si>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</si>
  <si>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</si>
  <si>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</si>
  <si>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</si>
  <si>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</si>
  <si>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</si>
  <si>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</si>
  <si>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</si>
  <si>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</si>
  <si>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</si>
  <si>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</si>
  <si>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</si>
  <si>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</si>
  <si>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</si>
  <si>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</si>
  <si>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</si>
  <si>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</si>
  <si>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</si>
  <si>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</si>
  <si>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</si>
  <si>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</si>
  <si>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</si>
  <si>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</si>
  <si>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</si>
  <si>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</si>
  <si>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</si>
  <si>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</si>
  <si>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</si>
  <si>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</si>
  <si>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</si>
  <si>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</si>
  <si>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</si>
  <si>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</si>
  <si>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</si>
  <si>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</si>
  <si>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</si>
  <si>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</si>
  <si>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</si>
  <si>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</si>
  <si>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</si>
  <si>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</si>
  <si>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</si>
  <si>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</si>
  <si>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</si>
  <si>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</si>
  <si>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</si>
  <si>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</si>
  <si>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</si>
  <si>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</si>
  <si>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</si>
  <si>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</si>
  <si>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</si>
  <si>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</si>
  <si>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</si>
  <si>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</si>
  <si>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</si>
  <si>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</si>
  <si>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</si>
  <si>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</si>
  <si>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</si>
  <si>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</si>
  <si>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</si>
  <si>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</si>
  <si>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</si>
  <si>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</si>
  <si>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</si>
  <si>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</si>
  <si>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</si>
  <si>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</si>
  <si>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</si>
  <si>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</si>
  <si>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</si>
  <si>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</si>
  <si>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</si>
  <si>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</si>
  <si>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</si>
  <si>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</si>
  <si>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</si>
  <si>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</si>
  <si>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</si>
  <si>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</si>
  <si>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</si>
  <si>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</si>
  <si>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</si>
  <si>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</si>
  <si>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</si>
  <si>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</si>
  <si>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</si>
  <si>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</si>
  <si>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</si>
  <si>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</si>
  <si>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</si>
  <si>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</si>
  <si>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</si>
  <si>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</si>
  <si>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</si>
  <si>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</si>
  <si>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</si>
  <si>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</si>
  <si>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</si>
  <si>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</si>
  <si>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</si>
  <si>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</si>
  <si>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</si>
  <si>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</si>
  <si>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</si>
  <si>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</si>
  <si>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</si>
  <si>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</si>
  <si>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</si>
  <si>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</si>
  <si>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</si>
  <si>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</si>
  <si>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</si>
  <si>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</si>
  <si>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</si>
  <si>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</si>
  <si>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</si>
  <si>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</si>
  <si>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</si>
  <si>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</si>
  <si>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</si>
  <si>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</si>
  <si>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</si>
  <si>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</si>
  <si>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</si>
  <si>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</si>
  <si>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</si>
  <si>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</si>
  <si>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</si>
  <si>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</si>
  <si>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</si>
  <si>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</si>
  <si>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</si>
  <si>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</si>
  <si>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</si>
  <si>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</si>
  <si>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</si>
  <si>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</si>
  <si>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</si>
  <si>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</si>
  <si>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</si>
  <si>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</si>
  <si>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</si>
  <si>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</si>
  <si>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</si>
  <si>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</si>
  <si>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</si>
  <si>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</si>
  <si>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</si>
  <si>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</si>
  <si>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</si>
  <si>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</si>
  <si>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</si>
  <si>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</si>
  <si>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</si>
  <si>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</si>
  <si>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</si>
  <si>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</si>
  <si>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</si>
  <si>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</si>
  <si>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</si>
  <si>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</si>
  <si>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</si>
  <si>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</si>
  <si>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</si>
  <si>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</si>
  <si>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</si>
  <si>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</si>
  <si>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</si>
  <si>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</si>
  <si>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</si>
  <si>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</si>
  <si>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</si>
  <si>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</si>
  <si>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</si>
  <si>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</si>
  <si>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</si>
  <si>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</si>
  <si>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</si>
  <si>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</si>
  <si>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</si>
  <si>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</si>
  <si>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</si>
  <si>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</si>
  <si>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</si>
  <si>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</si>
  <si>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</si>
  <si>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</si>
  <si>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</si>
  <si>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</si>
  <si>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</si>
  <si>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</si>
  <si>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</si>
  <si>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</si>
  <si>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</si>
  <si>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</si>
  <si>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</si>
  <si>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</si>
  <si>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</si>
  <si>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</si>
  <si>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</si>
  <si>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</si>
  <si>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</si>
  <si>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</si>
  <si>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</si>
  <si>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</si>
  <si>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</si>
  <si>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</si>
  <si>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</si>
  <si>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</si>
  <si>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</si>
  <si>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</si>
  <si>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</si>
  <si>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</si>
  <si>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</si>
  <si>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</si>
  <si>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</si>
  <si>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</si>
  <si>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</si>
  <si>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</si>
  <si>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</si>
  <si>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</si>
  <si>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</si>
  <si>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</si>
  <si>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</si>
  <si>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</si>
  <si>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</si>
  <si>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</si>
  <si>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</si>
  <si>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</si>
  <si>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</si>
  <si>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</si>
  <si>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</si>
  <si>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</si>
  <si>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</si>
  <si>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</si>
  <si>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</si>
  <si>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</si>
  <si>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</si>
  <si>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</si>
  <si>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</si>
  <si>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</si>
  <si>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</si>
  <si>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</si>
  <si>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</si>
  <si>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</si>
  <si>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</si>
  <si>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</si>
  <si>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</si>
  <si>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</si>
  <si>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</si>
  <si>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</si>
  <si>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</si>
  <si>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</si>
  <si>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</si>
  <si>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</si>
  <si>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</si>
  <si>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</si>
  <si>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</si>
  <si>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</si>
  <si>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</si>
  <si>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</si>
  <si>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</si>
  <si>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</si>
  <si>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</si>
  <si>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</si>
  <si>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</si>
  <si>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</si>
  <si>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</si>
  <si>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</si>
  <si>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</si>
  <si>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</si>
  <si>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</si>
  <si>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</si>
  <si>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</si>
  <si>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</si>
  <si>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</si>
  <si>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</si>
  <si>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</si>
  <si>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</si>
  <si>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</si>
  <si>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</si>
  <si>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</si>
  <si>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</si>
  <si>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</si>
  <si>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</si>
  <si>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</si>
  <si>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</si>
  <si>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</si>
  <si>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</si>
  <si>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</si>
  <si>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</si>
  <si>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</si>
  <si>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</si>
  <si>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</si>
  <si>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</si>
  <si>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</si>
  <si>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</si>
  <si>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</si>
  <si>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</si>
  <si>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</si>
  <si>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</si>
  <si>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</si>
  <si>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</si>
  <si>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</si>
  <si>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</si>
  <si>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</si>
  <si>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</si>
  <si>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</si>
  <si>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</si>
  <si>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</si>
  <si>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</si>
  <si>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</si>
  <si>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</si>
  <si>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</si>
  <si>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</si>
  <si>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</si>
  <si>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</si>
  <si>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</si>
  <si>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</si>
  <si>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</si>
  <si>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</si>
  <si>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</si>
  <si>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</si>
  <si>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</si>
  <si>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</si>
  <si>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</si>
  <si>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</si>
  <si>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</si>
  <si>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</si>
  <si>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</si>
  <si>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</si>
  <si>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</si>
  <si>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</si>
  <si>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</si>
  <si>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</si>
  <si>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</si>
  <si>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</si>
  <si>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</si>
  <si>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</si>
  <si>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</si>
  <si>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</si>
  <si>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</si>
  <si>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</si>
  <si>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</si>
  <si>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</si>
  <si>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</si>
  <si>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</si>
  <si>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</si>
  <si>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</si>
  <si>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</si>
  <si>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</si>
  <si>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</si>
  <si>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</si>
  <si>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</si>
  <si>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</si>
  <si>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</si>
  <si>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</si>
  <si>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</si>
  <si>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</si>
  <si>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</si>
  <si>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</si>
  <si>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</si>
  <si>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</si>
  <si>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</si>
  <si>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</si>
  <si>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</si>
  <si>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</si>
  <si>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</si>
  <si>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</si>
  <si>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</si>
  <si>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</si>
  <si>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</si>
  <si>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</si>
  <si>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</si>
  <si>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</si>
  <si>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</si>
  <si>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</si>
  <si>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</si>
  <si>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</si>
  <si>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</si>
  <si>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</si>
  <si>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</si>
  <si>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</si>
  <si>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</si>
  <si>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</si>
  <si>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</si>
  <si>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</si>
  <si>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</si>
  <si>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</si>
  <si>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</si>
  <si>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</si>
  <si>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</si>
  <si>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</si>
  <si>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</si>
  <si>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</si>
  <si>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</si>
  <si>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</si>
  <si>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</si>
  <si>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</si>
  <si>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</si>
  <si>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</si>
  <si>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</si>
  <si>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</si>
  <si>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</si>
  <si>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</si>
  <si>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</si>
  <si>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</si>
  <si>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</si>
  <si>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</si>
  <si>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</si>
  <si>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</si>
  <si>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</si>
  <si>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</si>
  <si>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</si>
  <si>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</si>
  <si>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</si>
  <si>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</si>
  <si>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</si>
  <si>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</si>
  <si>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</si>
  <si>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</si>
  <si>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</si>
  <si>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</si>
  <si>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</si>
  <si>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</si>
  <si>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</si>
  <si>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</si>
  <si>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</si>
  <si>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</si>
  <si>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</si>
  <si>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</si>
  <si>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</si>
  <si>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</si>
  <si>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</si>
  <si>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</si>
  <si>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</si>
  <si>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</si>
  <si>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</si>
  <si>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</si>
  <si>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</si>
  <si>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</si>
  <si>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</si>
  <si>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</si>
  <si>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</si>
  <si>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</si>
  <si>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</si>
  <si>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</si>
  <si>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</si>
  <si>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</si>
  <si>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</si>
  <si>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</si>
  <si>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</si>
  <si>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</si>
  <si>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</si>
  <si>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</si>
  <si>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</si>
  <si>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</si>
  <si>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</si>
  <si>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</si>
  <si>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</si>
  <si>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</si>
  <si>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</si>
  <si>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</si>
  <si>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</si>
  <si>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</si>
  <si>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</si>
  <si>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</si>
  <si>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</si>
  <si>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</si>
  <si>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</si>
  <si>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</si>
  <si>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</si>
  <si>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</si>
  <si>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</si>
  <si>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</si>
  <si>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</si>
  <si>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</si>
  <si>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</si>
  <si>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</si>
  <si>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</si>
  <si>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</si>
  <si>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</si>
  <si>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</si>
  <si>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</si>
  <si>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</si>
  <si>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</si>
  <si>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</si>
  <si>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</si>
  <si>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</si>
  <si>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</si>
  <si>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</si>
  <si>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</si>
  <si>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</si>
  <si>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</si>
  <si>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</si>
  <si>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</si>
  <si>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</si>
  <si>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</si>
  <si>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</si>
  <si>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</si>
  <si>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</si>
  <si>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</si>
  <si>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</si>
  <si>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</si>
  <si>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</si>
  <si>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</si>
  <si>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</si>
  <si>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</si>
  <si>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</si>
  <si>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</si>
  <si>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</si>
  <si>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</si>
  <si>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</si>
  <si>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</si>
  <si>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</si>
  <si>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</si>
  <si>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</si>
  <si>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</si>
  <si>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</si>
  <si>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</si>
  <si>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</si>
  <si>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</si>
  <si>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</si>
  <si>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</si>
  <si>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</si>
  <si>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</si>
  <si>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</si>
  <si>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</si>
  <si>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</si>
  <si>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</si>
  <si>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</si>
  <si>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</si>
  <si>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</si>
  <si>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</si>
  <si>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</si>
  <si>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</si>
  <si>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</si>
  <si>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</si>
  <si>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</si>
  <si>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</si>
  <si>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</si>
  <si>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</si>
  <si>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</si>
  <si>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</si>
  <si>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</si>
  <si>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</si>
  <si>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</si>
  <si>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</si>
  <si>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</si>
  <si>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</si>
  <si>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</si>
  <si>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</si>
  <si>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</si>
  <si>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</si>
  <si>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</si>
  <si>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</si>
  <si>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</si>
  <si>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</si>
  <si>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</si>
  <si>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</si>
  <si>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</si>
  <si>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</si>
  <si>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</si>
  <si>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</si>
  <si>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</si>
  <si>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</si>
  <si>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</si>
  <si>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</si>
  <si>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</si>
  <si>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</si>
  <si>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</si>
  <si>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</si>
  <si>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</si>
  <si>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</si>
  <si>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</si>
  <si>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</si>
  <si>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</si>
  <si>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</si>
  <si>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</si>
  <si>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</si>
  <si>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</si>
  <si>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</si>
  <si>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</si>
  <si>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</si>
  <si>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</si>
  <si>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</si>
  <si>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</si>
  <si>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</si>
  <si>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</si>
  <si>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</si>
  <si>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</si>
  <si>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</si>
  <si>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</si>
  <si>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</si>
  <si>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</si>
  <si>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</si>
  <si>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</si>
  <si>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</si>
  <si>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</si>
  <si>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</si>
  <si>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</si>
  <si>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</si>
  <si>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</si>
  <si>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</si>
  <si>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</si>
  <si>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</si>
  <si>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</si>
  <si>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</si>
  <si>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</si>
  <si>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</si>
  <si>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</si>
  <si>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</si>
  <si>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</si>
  <si>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</si>
  <si>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</si>
  <si>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</si>
  <si>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</si>
  <si>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</si>
  <si>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</si>
  <si>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</si>
  <si>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</si>
  <si>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</si>
  <si>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</si>
  <si>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</si>
  <si>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</si>
  <si>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</si>
  <si>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</si>
  <si>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</si>
  <si>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</si>
  <si>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</si>
  <si>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</si>
  <si>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</si>
  <si>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</si>
  <si>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</si>
  <si>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</si>
  <si>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</si>
  <si>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</si>
  <si>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</si>
  <si>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</si>
  <si>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</si>
  <si>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</si>
  <si>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</si>
  <si>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</si>
  <si>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</si>
  <si>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</si>
  <si>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</si>
  <si>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</si>
  <si>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</si>
  <si>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</si>
  <si>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</si>
  <si>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</si>
  <si>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</si>
  <si>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</si>
  <si>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</si>
  <si>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</si>
  <si>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</si>
  <si>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</si>
  <si>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</si>
  <si>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</si>
  <si>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</si>
  <si>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</si>
  <si>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</si>
  <si>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</si>
  <si>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</si>
  <si>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</si>
  <si>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</si>
  <si>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</si>
  <si>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</si>
  <si>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</si>
  <si>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</si>
  <si>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</si>
  <si>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</si>
  <si>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</si>
  <si>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</si>
  <si>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</si>
  <si>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</si>
  <si>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</si>
  <si>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</si>
  <si>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</si>
  <si>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</si>
  <si>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</si>
  <si>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</si>
  <si>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</si>
  <si>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</si>
  <si>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</si>
  <si>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</si>
  <si>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</si>
  <si>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</si>
  <si>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</si>
  <si>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</si>
  <si>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</si>
  <si>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</si>
  <si>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</si>
  <si>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</si>
  <si>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</si>
  <si>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</si>
  <si>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</si>
  <si>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</si>
  <si>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</si>
  <si>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</si>
  <si>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</si>
  <si>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</si>
  <si>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</si>
  <si>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</si>
  <si>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</si>
  <si>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</si>
  <si>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</si>
  <si>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</si>
  <si>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</si>
  <si>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</si>
  <si>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</si>
  <si>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</si>
  <si>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</si>
  <si>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</si>
  <si>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</si>
  <si>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</si>
  <si>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</si>
  <si>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</si>
  <si>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</si>
  <si>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</si>
  <si>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</si>
  <si>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</si>
  <si>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</si>
  <si>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</si>
  <si>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</si>
  <si>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</si>
  <si>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</si>
  <si>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</si>
  <si>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</si>
  <si>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</si>
  <si>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</si>
  <si>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</si>
  <si>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</si>
  <si>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</si>
  <si>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</si>
  <si>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</si>
  <si>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</si>
  <si>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</si>
  <si>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</si>
  <si>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</si>
  <si>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</si>
  <si>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</si>
  <si>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</si>
  <si>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</si>
  <si>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</si>
  <si>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</si>
  <si>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</si>
  <si>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</si>
  <si>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</si>
  <si>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</si>
  <si>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</si>
  <si>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</si>
  <si>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</si>
  <si>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</si>
  <si>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</si>
  <si>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</si>
  <si>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</si>
  <si>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</si>
  <si>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</si>
  <si>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</si>
  <si>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</si>
  <si>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</si>
  <si>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</si>
  <si>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</si>
  <si>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</si>
  <si>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</si>
  <si>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</si>
  <si>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</si>
  <si>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</si>
  <si>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</si>
  <si>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</si>
  <si>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</si>
  <si>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</si>
  <si>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</si>
  <si>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</si>
  <si>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</si>
  <si>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</si>
  <si>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</si>
  <si>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</si>
  <si>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</si>
  <si>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</si>
  <si>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</si>
  <si>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</si>
  <si>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</si>
  <si>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</si>
  <si>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</si>
  <si>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</si>
  <si>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</si>
  <si>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</si>
  <si>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</si>
  <si>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</si>
  <si>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</si>
  <si>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</si>
  <si>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</si>
  <si>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</si>
  <si>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</si>
  <si>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</si>
  <si>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</si>
  <si>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</si>
  <si>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</si>
  <si>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</si>
  <si>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</si>
  <si>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</si>
  <si>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</si>
  <si>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</si>
  <si>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</si>
  <si>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</si>
  <si>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</si>
  <si>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</si>
  <si>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</si>
  <si>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</si>
  <si>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</si>
  <si>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</si>
  <si>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</si>
  <si>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</si>
  <si>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</si>
  <si>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</si>
  <si>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</si>
  <si>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</si>
  <si>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</si>
  <si>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</si>
  <si>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</si>
  <si>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</si>
  <si>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</si>
  <si>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</si>
  <si>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</si>
  <si>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</si>
  <si>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</si>
  <si>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</si>
  <si>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</si>
  <si>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</si>
  <si>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</si>
  <si>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</si>
  <si>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</si>
  <si>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</si>
  <si>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</si>
  <si>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</si>
  <si>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</si>
  <si>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</si>
  <si>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</si>
  <si>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</si>
  <si>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</si>
  <si>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</si>
  <si>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</si>
  <si>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</si>
  <si>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</si>
  <si>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</si>
  <si>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</si>
  <si>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</si>
  <si>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</si>
  <si>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</si>
  <si>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</si>
  <si>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</si>
  <si>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</si>
  <si>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</si>
  <si>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</si>
  <si>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</si>
  <si>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</si>
  <si>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</si>
  <si>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</si>
  <si>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</si>
  <si>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</si>
  <si>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</si>
  <si>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</si>
  <si>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</si>
  <si>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</si>
  <si>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</si>
  <si>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</si>
  <si>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</si>
  <si>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</si>
  <si>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</si>
  <si>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</si>
  <si>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</si>
  <si>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</si>
  <si>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</si>
  <si>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</si>
  <si>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</si>
  <si>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</si>
  <si>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</si>
  <si>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</si>
  <si>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</si>
  <si>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</si>
  <si>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</si>
  <si>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</si>
  <si>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</si>
  <si>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</si>
  <si>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</si>
  <si>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</si>
  <si>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</si>
  <si>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</si>
  <si>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</si>
  <si>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</si>
  <si>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</si>
  <si>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</si>
  <si>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</si>
  <si>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</si>
  <si>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</si>
  <si>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</si>
  <si>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</si>
  <si>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</si>
  <si>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</si>
  <si>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</si>
  <si>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</si>
  <si>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</si>
  <si>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</si>
  <si>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</si>
  <si>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</si>
  <si>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</si>
  <si>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</si>
  <si>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</si>
  <si>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</si>
  <si>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</si>
  <si>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</si>
  <si>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</si>
  <si>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</si>
  <si>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</si>
  <si>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</si>
  <si>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</si>
  <si>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</si>
  <si>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</si>
  <si>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</si>
  <si>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</si>
  <si>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</si>
  <si>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</si>
  <si>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</si>
  <si>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</si>
  <si>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</si>
  <si>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</si>
  <si>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</si>
  <si>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</si>
  <si>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</si>
  <si>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</si>
  <si>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</si>
  <si>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</si>
  <si>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</si>
  <si>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</si>
  <si>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</si>
  <si>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</si>
  <si>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</si>
  <si>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</si>
  <si>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</si>
  <si>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</si>
  <si>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</si>
  <si>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</si>
  <si>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</si>
  <si>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</si>
  <si>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</si>
  <si>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</si>
  <si>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</si>
  <si>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</si>
  <si>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</si>
  <si>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</si>
  <si>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</si>
  <si>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</si>
  <si>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</si>
  <si>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</si>
  <si>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</si>
  <si>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</si>
  <si>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</si>
  <si>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</si>
  <si>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</si>
  <si>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</si>
  <si>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</si>
  <si>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</si>
  <si>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</si>
  <si>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</si>
  <si>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</si>
  <si>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</si>
  <si>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</si>
  <si>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</si>
  <si>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</si>
  <si>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</si>
  <si>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</si>
  <si>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</si>
  <si>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</si>
  <si>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</si>
  <si>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</si>
  <si>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</si>
  <si>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</si>
  <si>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</si>
  <si>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</si>
  <si>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</si>
  <si>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</si>
  <si>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</si>
  <si>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</si>
  <si>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</si>
  <si>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</si>
  <si>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</si>
  <si>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</si>
  <si>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</si>
  <si>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</si>
  <si>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</si>
  <si>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</si>
  <si>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</si>
  <si>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</si>
  <si>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</si>
  <si>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</si>
  <si>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</si>
  <si>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</si>
  <si>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</si>
  <si>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</si>
  <si>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</si>
  <si>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</si>
  <si>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</si>
  <si>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</si>
  <si>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</si>
  <si>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</si>
  <si>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</si>
  <si>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</si>
  <si>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</si>
  <si>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</si>
  <si>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</si>
  <si>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</si>
  <si>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</si>
  <si>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</si>
  <si>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</si>
  <si>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</si>
  <si>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</si>
  <si>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</si>
  <si>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</si>
  <si>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</si>
  <si>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</si>
  <si>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</si>
  <si>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</si>
  <si>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</si>
  <si>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</si>
  <si>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</si>
  <si>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</si>
  <si>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</si>
  <si>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</si>
  <si>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</si>
  <si>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</si>
  <si>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</si>
  <si>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</si>
  <si>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</si>
  <si>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</si>
  <si>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</si>
  <si>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</si>
  <si>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</si>
  <si>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</si>
  <si>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</si>
  <si>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</si>
  <si>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</si>
  <si>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</si>
  <si>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</si>
  <si>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</si>
  <si>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</si>
  <si>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</si>
  <si>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</si>
  <si>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</si>
  <si>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</si>
  <si>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</si>
  <si>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</si>
  <si>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</si>
  <si>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</si>
  <si>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</si>
  <si>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</si>
  <si>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</si>
  <si>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</si>
  <si>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</si>
  <si>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</si>
  <si>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</si>
  <si>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</si>
  <si>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</si>
  <si>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</si>
  <si>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</si>
  <si>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</si>
  <si>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</si>
  <si>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</si>
  <si>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</si>
  <si>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</si>
  <si>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</si>
  <si>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</si>
  <si>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</si>
  <si>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</si>
  <si>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</si>
  <si>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</si>
  <si>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</si>
  <si>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</si>
  <si>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</si>
  <si>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</si>
  <si>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</si>
  <si>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</si>
  <si>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</si>
  <si>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</si>
  <si>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</si>
  <si>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</si>
  <si>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</si>
  <si>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</si>
  <si>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</si>
  <si>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</si>
  <si>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</si>
  <si>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</si>
  <si>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</si>
  <si>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</si>
  <si>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</si>
  <si>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</si>
  <si>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</si>
  <si>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</si>
  <si>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</si>
  <si>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</si>
  <si>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</si>
  <si>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</si>
  <si>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</si>
  <si>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</si>
  <si>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</si>
  <si>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</si>
  <si>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</si>
  <si>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</si>
  <si>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</si>
  <si>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</si>
  <si>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</si>
  <si>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</si>
  <si>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</si>
  <si>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</si>
  <si>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</si>
  <si>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</si>
  <si>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</si>
  <si>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</si>
  <si>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</si>
  <si>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</si>
  <si>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</si>
  <si>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</si>
  <si>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</si>
  <si>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</si>
  <si>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</si>
  <si>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</si>
  <si>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</si>
  <si>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</si>
  <si>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</si>
  <si>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</si>
  <si>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</si>
  <si>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</si>
  <si>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</si>
  <si>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</si>
  <si>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</si>
  <si>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</si>
  <si>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</si>
  <si>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</si>
  <si>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</si>
  <si>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</si>
  <si>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</si>
  <si>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</si>
  <si>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</si>
  <si>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</si>
  <si>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</si>
  <si>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</si>
  <si>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</si>
  <si>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</si>
  <si>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</si>
  <si>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</si>
  <si>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</si>
  <si>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</si>
  <si>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</si>
  <si>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</si>
  <si>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</si>
  <si>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</si>
  <si>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</si>
  <si>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</si>
  <si>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</si>
  <si>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</si>
  <si>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</si>
  <si>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</si>
  <si>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</si>
  <si>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</si>
  <si>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</si>
  <si>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</si>
  <si>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</si>
  <si>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</si>
  <si>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</si>
  <si>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</si>
  <si>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</si>
  <si>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</si>
  <si>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</si>
  <si>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</si>
  <si>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</si>
  <si>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</si>
  <si>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</si>
  <si>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</si>
  <si>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</si>
  <si>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</si>
  <si>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</si>
  <si>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</si>
  <si>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</si>
  <si>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</si>
  <si>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</si>
  <si>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</si>
  <si>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</si>
  <si>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</si>
  <si>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</si>
  <si>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</si>
  <si>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</si>
  <si>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</si>
  <si>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</si>
  <si>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</si>
  <si>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</si>
  <si>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</si>
  <si>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</si>
  <si>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</si>
  <si>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</si>
  <si>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</si>
  <si>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</si>
  <si>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</si>
  <si>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</si>
  <si>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</si>
  <si>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</si>
  <si>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</si>
  <si>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</si>
  <si>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</si>
  <si>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</si>
  <si>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</si>
  <si>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</si>
  <si>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</si>
  <si>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</si>
  <si>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</si>
  <si>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</si>
  <si>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</si>
  <si>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</si>
  <si>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</si>
  <si>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</si>
  <si>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</si>
  <si>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</si>
  <si>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</si>
  <si>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</si>
  <si>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</si>
  <si>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</si>
  <si>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</si>
  <si>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</si>
  <si>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</si>
  <si>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</si>
  <si>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</si>
  <si>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</si>
  <si>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</si>
  <si>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</si>
  <si>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</si>
  <si>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</si>
  <si>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</si>
  <si>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</si>
  <si>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</si>
  <si>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</si>
  <si>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</si>
  <si>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</si>
  <si>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</si>
  <si>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</si>
  <si>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</si>
  <si>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</si>
  <si>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</si>
  <si>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</si>
  <si>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</si>
  <si>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</si>
  <si>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</si>
  <si>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</si>
  <si>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</si>
  <si>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</si>
  <si>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</si>
  <si>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</si>
  <si>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</si>
  <si>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</si>
  <si>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</si>
  <si>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</si>
  <si>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</si>
  <si>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</si>
  <si>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</si>
  <si>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</si>
  <si>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</si>
  <si>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</si>
  <si>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</si>
  <si>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</si>
  <si>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</si>
  <si>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</si>
  <si>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</si>
  <si>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</si>
  <si>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</si>
  <si>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</si>
  <si>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</si>
  <si>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</si>
  <si>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</si>
  <si>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</si>
  <si>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</si>
  <si>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</si>
  <si>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</si>
  <si>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</si>
  <si>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</si>
  <si>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</si>
  <si>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</si>
  <si>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</si>
  <si>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</si>
  <si>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</si>
  <si>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</si>
  <si>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</si>
  <si>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</si>
  <si>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</si>
  <si>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</si>
  <si>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</si>
  <si>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</si>
  <si>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</si>
  <si>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</si>
  <si>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</si>
  <si>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</si>
  <si>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</si>
  <si>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</si>
  <si>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</si>
  <si>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</si>
  <si>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</si>
  <si>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</si>
  <si>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</si>
  <si>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</si>
  <si>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</si>
  <si>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</si>
  <si>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</si>
  <si>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</si>
  <si>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</si>
  <si>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</si>
  <si>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</si>
  <si>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</si>
  <si>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</si>
  <si>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</si>
  <si>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</si>
  <si>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</si>
  <si>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</si>
  <si>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</si>
  <si>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</si>
  <si>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</si>
  <si>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</si>
  <si>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</si>
  <si>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</si>
  <si>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</si>
  <si>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</si>
  <si>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</si>
  <si>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</si>
  <si>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</si>
  <si>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</si>
  <si>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</si>
  <si>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</si>
  <si>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</si>
  <si>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</si>
  <si>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</si>
  <si>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</si>
  <si>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</si>
  <si>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</si>
  <si>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</si>
  <si>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</si>
  <si>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</si>
  <si>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</si>
  <si>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</si>
  <si>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</si>
  <si>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</si>
  <si>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</si>
  <si>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</si>
  <si>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</si>
  <si>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</si>
  <si>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</si>
  <si>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</si>
  <si>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</si>
  <si>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</si>
  <si>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</si>
  <si>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</si>
  <si>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</si>
  <si>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</si>
  <si>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</si>
  <si>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</si>
  <si>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</si>
  <si>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</si>
  <si>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</si>
  <si>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</si>
  <si>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</si>
  <si>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</si>
  <si>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</si>
  <si>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</si>
  <si>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</si>
  <si>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</si>
  <si>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</si>
  <si>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</si>
  <si>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</si>
  <si>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</si>
  <si>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</si>
  <si>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</si>
  <si>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</si>
  <si>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</si>
  <si>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</si>
  <si>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</si>
  <si>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</si>
  <si>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</si>
  <si>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</si>
  <si>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</si>
  <si>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</si>
  <si>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</si>
  <si>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</si>
  <si>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</si>
  <si>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</si>
  <si>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</si>
  <si>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</si>
  <si>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</si>
  <si>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</si>
  <si>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</si>
  <si>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</si>
  <si>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</si>
  <si>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</si>
  <si>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</si>
  <si>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</si>
  <si>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</si>
  <si>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</si>
  <si>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</si>
  <si>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</si>
  <si>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</si>
  <si>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</si>
  <si>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</si>
  <si>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</si>
  <si>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</si>
  <si>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</si>
  <si>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</si>
  <si>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</si>
  <si>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</si>
  <si>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</si>
  <si>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</si>
  <si>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</si>
  <si>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</si>
  <si>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</si>
  <si>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</si>
  <si>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</si>
  <si>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</si>
  <si>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</si>
  <si>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</si>
  <si>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</si>
  <si>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</si>
  <si>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</si>
  <si>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</si>
  <si>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</si>
  <si>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</si>
  <si>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</si>
  <si>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</si>
  <si>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</si>
  <si>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</si>
  <si>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</si>
  <si>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</si>
  <si>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</si>
  <si>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</si>
  <si>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</si>
  <si>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</si>
  <si>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</si>
  <si>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</si>
  <si>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</si>
  <si>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</si>
  <si>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</si>
  <si>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</si>
  <si>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</si>
  <si>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</si>
  <si>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</si>
  <si>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</si>
  <si>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</si>
  <si>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</si>
  <si>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</si>
  <si>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</si>
  <si>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</si>
  <si>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</si>
  <si>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</si>
  <si>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</si>
  <si>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</si>
  <si>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</si>
  <si>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</si>
  <si>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</si>
  <si>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</si>
  <si>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</si>
  <si>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</si>
  <si>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</si>
  <si>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</si>
  <si>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</si>
  <si>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</si>
  <si>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</si>
  <si>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</si>
  <si>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</si>
  <si>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</si>
  <si>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</si>
  <si>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</si>
  <si>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</si>
  <si>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</si>
  <si>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</si>
  <si>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</si>
  <si>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</si>
  <si>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</si>
  <si>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</si>
  <si>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</si>
  <si>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</si>
  <si>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</si>
  <si>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</si>
  <si>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</si>
  <si>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</si>
  <si>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</si>
  <si>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</si>
  <si>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</si>
  <si>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</si>
  <si>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</si>
  <si>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</si>
  <si>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</si>
  <si>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</si>
  <si>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</si>
  <si>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</si>
  <si>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</si>
  <si>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</si>
  <si>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</si>
  <si>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</si>
  <si>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</si>
  <si>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</si>
  <si>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</si>
  <si>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</si>
  <si>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</si>
  <si>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</si>
  <si>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</si>
  <si>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</si>
  <si>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</si>
  <si>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</si>
  <si>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</si>
  <si>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</si>
  <si>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</si>
  <si>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</si>
  <si>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</si>
  <si>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</si>
  <si>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</si>
  <si>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</si>
  <si>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</si>
  <si>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</si>
  <si>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</si>
  <si>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</si>
  <si>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</si>
  <si>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</si>
  <si>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</si>
  <si>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</si>
  <si>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</si>
  <si>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</si>
  <si>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</si>
  <si>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</si>
  <si>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</si>
  <si>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</si>
  <si>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</si>
  <si>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</si>
  <si>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</si>
  <si>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</si>
  <si>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</si>
  <si>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</si>
  <si>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</si>
  <si>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</si>
  <si>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</si>
  <si>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</si>
  <si>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</si>
  <si>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</si>
  <si>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</si>
  <si>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</si>
  <si>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</si>
  <si>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</si>
  <si>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</si>
  <si>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</si>
  <si>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</si>
  <si>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</si>
  <si>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</si>
  <si>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</si>
  <si>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</si>
  <si>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</si>
  <si>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</si>
  <si>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</si>
  <si>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</si>
  <si>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</si>
  <si>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</si>
  <si>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</si>
  <si>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</si>
  <si>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</si>
  <si>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</si>
  <si>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</si>
  <si>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</si>
  <si>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</si>
  <si>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</si>
  <si>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</si>
  <si>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</si>
  <si>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</si>
  <si>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</si>
  <si>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</si>
  <si>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</si>
  <si>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</si>
  <si>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</si>
  <si>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</si>
  <si>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</si>
  <si>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</si>
  <si>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</si>
  <si>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</si>
  <si>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</si>
  <si>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</si>
  <si>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</si>
  <si>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</si>
  <si>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</si>
  <si>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</si>
  <si>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</si>
  <si>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</si>
  <si>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</si>
  <si>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</si>
  <si>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</si>
  <si>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</si>
  <si>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</si>
  <si>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</si>
  <si>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</si>
  <si>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</si>
  <si>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</si>
  <si>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</si>
  <si>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</si>
  <si>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</si>
  <si>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</si>
  <si>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</si>
  <si>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</si>
  <si>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</si>
  <si>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</si>
  <si>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</si>
  <si>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</si>
  <si>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</si>
  <si>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</si>
  <si>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</si>
  <si>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</si>
  <si>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</si>
  <si>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</si>
  <si>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</si>
  <si>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</si>
  <si>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</si>
  <si>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</si>
  <si>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</si>
  <si>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</si>
  <si>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</si>
  <si>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</si>
  <si>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</si>
  <si>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</si>
  <si>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</si>
  <si>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</si>
  <si>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</si>
  <si>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</si>
  <si>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</si>
  <si>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</si>
  <si>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</si>
  <si>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</si>
  <si>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</si>
  <si>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</si>
  <si>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</si>
  <si>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</si>
  <si>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</si>
  <si>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</si>
  <si>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</si>
  <si>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</si>
  <si>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</si>
  <si>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</si>
  <si>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</si>
  <si>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</si>
  <si>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</si>
  <si>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</si>
  <si>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</si>
  <si>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</si>
  <si>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</si>
  <si>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</si>
  <si>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</si>
  <si>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</si>
  <si>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</si>
  <si>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</si>
  <si>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</si>
  <si>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</si>
  <si>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</si>
  <si>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</si>
  <si>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</si>
  <si>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</si>
  <si>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</si>
  <si>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</si>
  <si>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</si>
  <si>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</si>
  <si>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</si>
  <si>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</si>
  <si>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</si>
  <si>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</si>
  <si>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</si>
  <si>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</si>
  <si>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</si>
  <si>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</si>
  <si>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</si>
  <si>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</si>
  <si>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</si>
  <si>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</si>
  <si>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</si>
  <si>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</si>
  <si>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</si>
  <si>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</si>
  <si>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</si>
  <si>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</si>
  <si>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</si>
  <si>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</si>
  <si>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</si>
  <si>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</si>
  <si>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</si>
  <si>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</si>
  <si>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</si>
  <si>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</si>
  <si>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</si>
  <si>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</si>
  <si>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</si>
  <si>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</si>
  <si>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</si>
  <si>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</si>
  <si>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</si>
  <si>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</si>
  <si>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</si>
  <si>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</si>
  <si>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</si>
  <si>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</si>
  <si>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</si>
  <si>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</si>
  <si>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</si>
  <si>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</si>
  <si>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</si>
  <si>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</si>
  <si>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</si>
  <si>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</si>
  <si>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</si>
  <si>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</si>
  <si>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</si>
  <si>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</si>
  <si>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</si>
  <si>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</si>
  <si>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</si>
  <si>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</si>
  <si>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</si>
  <si>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</si>
  <si>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</si>
  <si>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</si>
  <si>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</si>
  <si>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</si>
  <si>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</si>
  <si>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</si>
  <si>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</si>
  <si>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</si>
  <si>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</si>
  <si>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</si>
  <si>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</si>
  <si>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</si>
  <si>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</si>
  <si>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</si>
  <si>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</si>
  <si>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</si>
  <si>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</si>
  <si>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</si>
  <si>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</si>
  <si>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</si>
  <si>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</si>
  <si>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</si>
  <si>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</si>
  <si>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</si>
  <si>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</si>
  <si>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</si>
  <si>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</si>
  <si>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</si>
  <si>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</si>
  <si>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</si>
  <si>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</si>
  <si>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</si>
  <si>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</si>
  <si>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</si>
  <si>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</si>
  <si>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</si>
  <si>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</si>
  <si>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</si>
  <si>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</si>
  <si>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</si>
  <si>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</si>
  <si>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</si>
  <si>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</si>
  <si>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</si>
  <si>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</si>
  <si>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</si>
  <si>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</si>
  <si>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</si>
  <si>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</si>
  <si>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</si>
  <si>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</si>
  <si>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</si>
  <si>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</si>
  <si>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</si>
  <si>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</si>
  <si>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</si>
  <si>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</si>
  <si>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</si>
  <si>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</si>
  <si>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</si>
  <si>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</si>
  <si>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</si>
  <si>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</si>
  <si>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</si>
  <si>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</si>
  <si>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</si>
  <si>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</si>
  <si>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</si>
  <si>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</si>
  <si>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</si>
  <si>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</si>
  <si>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</si>
  <si>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</si>
  <si>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</si>
  <si>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</si>
  <si>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</si>
  <si>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</si>
  <si>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</si>
  <si>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</si>
  <si>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</si>
  <si>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</si>
  <si>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</si>
  <si>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</si>
  <si>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</si>
  <si>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</si>
  <si>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</si>
  <si>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</si>
  <si>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</si>
  <si>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</si>
  <si>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</si>
  <si>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</si>
  <si>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</si>
  <si>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</si>
  <si>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</si>
  <si>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</si>
  <si>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</si>
  <si>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</si>
  <si>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</si>
  <si>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</si>
  <si>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</si>
  <si>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</si>
  <si>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</si>
  <si>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</si>
  <si>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</si>
  <si>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</si>
  <si>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</si>
  <si>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</si>
  <si>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</si>
  <si>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</si>
  <si>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</si>
  <si>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</si>
  <si>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</si>
  <si>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</si>
  <si>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</si>
  <si>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</si>
  <si>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</si>
  <si>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</si>
  <si>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</si>
  <si>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</si>
  <si>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</si>
  <si>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</si>
  <si>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</si>
  <si>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</si>
  <si>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</si>
  <si>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</si>
  <si>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</si>
  <si>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</si>
  <si>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</si>
  <si>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</si>
  <si>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</si>
  <si>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</si>
  <si>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</si>
  <si>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</si>
  <si>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</si>
  <si>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</si>
  <si>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</si>
  <si>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</si>
  <si>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</si>
  <si>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</si>
  <si>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</si>
  <si>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</si>
  <si>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</si>
  <si>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</si>
  <si>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</si>
  <si>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</si>
  <si>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</si>
  <si>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</si>
  <si>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</si>
  <si>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</si>
  <si>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</si>
  <si>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</si>
  <si>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</si>
  <si>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</si>
  <si>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</si>
  <si>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</si>
  <si>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</si>
  <si>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</si>
  <si>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</si>
  <si>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</si>
  <si>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</si>
  <si>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</si>
  <si>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</si>
  <si>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</si>
  <si>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</si>
  <si>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</si>
  <si>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</si>
  <si>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</si>
  <si>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</si>
  <si>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</si>
  <si>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</si>
  <si>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</si>
  <si>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</si>
  <si>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</si>
  <si>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</si>
  <si>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</si>
  <si>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</si>
  <si>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</si>
  <si>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</si>
  <si>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</si>
  <si>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</si>
  <si>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</si>
  <si>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</si>
  <si>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</si>
  <si>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</si>
  <si>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</si>
  <si>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</si>
  <si>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</si>
  <si>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</si>
  <si>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</si>
  <si>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</si>
  <si>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</si>
  <si>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</si>
  <si>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</si>
  <si>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</si>
  <si>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</si>
  <si>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</si>
  <si>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</si>
  <si>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</si>
  <si>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</si>
  <si>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</si>
  <si>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</si>
  <si>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</si>
  <si>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</si>
  <si>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</si>
  <si>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</si>
  <si>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</si>
  <si>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</si>
  <si>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</si>
  <si>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</si>
  <si>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</si>
  <si>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</si>
  <si>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</si>
  <si>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</si>
  <si>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</si>
  <si>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</si>
  <si>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</si>
  <si>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</si>
  <si>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</si>
  <si>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</si>
  <si>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</si>
  <si>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</si>
  <si>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</si>
  <si>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</si>
  <si>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</si>
  <si>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</si>
  <si>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</si>
  <si>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</si>
  <si>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</si>
  <si>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</si>
  <si>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</si>
  <si>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</si>
  <si>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</si>
  <si>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</si>
  <si>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</si>
  <si>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</si>
  <si>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</si>
  <si>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</si>
  <si>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</si>
  <si>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</si>
  <si>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</si>
  <si>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</si>
  <si>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</si>
  <si>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</si>
  <si>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</si>
  <si>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</si>
  <si>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</si>
  <si>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</si>
  <si>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</si>
  <si>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</si>
  <si>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</si>
  <si>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</si>
  <si>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</si>
  <si>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</si>
  <si>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</si>
  <si>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</si>
  <si>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</si>
  <si>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</si>
  <si>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</si>
  <si>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</si>
  <si>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</si>
  <si>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</si>
  <si>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</si>
  <si>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</si>
  <si>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</si>
  <si>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</si>
  <si>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</si>
  <si>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</si>
  <si>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</si>
  <si>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</si>
  <si>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</si>
  <si>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</si>
  <si>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</si>
  <si>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</si>
  <si>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</si>
  <si>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</si>
  <si>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</si>
  <si>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</si>
  <si>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</si>
  <si>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</si>
  <si>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</si>
  <si>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</si>
  <si>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</si>
  <si>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</si>
  <si>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</si>
  <si>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</si>
  <si>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</si>
  <si>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</si>
  <si>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</si>
  <si>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</si>
  <si>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</si>
  <si>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</si>
  <si>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</si>
  <si>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</si>
  <si>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</si>
  <si>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</si>
  <si>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</si>
  <si>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</si>
  <si>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</si>
  <si>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</si>
  <si>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</si>
  <si>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</si>
  <si>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</si>
  <si>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</si>
  <si>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</si>
  <si>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</si>
  <si>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</si>
  <si>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</si>
  <si>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</si>
  <si>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</si>
  <si>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</si>
  <si>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</si>
  <si>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</si>
  <si>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</si>
  <si>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</si>
  <si>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</si>
  <si>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</si>
  <si>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</si>
  <si>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</si>
  <si>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</si>
  <si>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</si>
  <si>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</si>
  <si>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</si>
  <si>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</si>
  <si>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</si>
  <si>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</si>
  <si>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</si>
  <si>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</si>
  <si>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</si>
  <si>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</si>
  <si>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</si>
  <si>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</si>
  <si>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</si>
  <si>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</si>
  <si>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</si>
  <si>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</si>
  <si>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</si>
  <si>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</si>
  <si>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</si>
  <si>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</si>
  <si>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</si>
  <si>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</si>
  <si>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</si>
  <si>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</si>
  <si>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</si>
  <si>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</si>
  <si>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</si>
  <si>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</si>
  <si>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</si>
  <si>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</si>
  <si>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</si>
  <si>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</si>
  <si>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</si>
  <si>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</si>
  <si>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</si>
  <si>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</si>
  <si>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</si>
  <si>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</si>
  <si>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</si>
  <si>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</si>
  <si>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</si>
  <si>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</si>
  <si>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</si>
  <si>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</si>
  <si>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</si>
  <si>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</si>
  <si>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</si>
  <si>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</si>
  <si>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</si>
  <si>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</si>
  <si>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</si>
  <si>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</si>
  <si>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</si>
  <si>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</si>
  <si>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</si>
  <si>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</si>
  <si>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</si>
  <si>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</si>
  <si>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</si>
  <si>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</si>
  <si>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</si>
  <si>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</si>
  <si>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</si>
  <si>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</si>
  <si>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</si>
  <si>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</si>
  <si>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</si>
  <si>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</si>
  <si>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</si>
  <si>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</si>
  <si>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</si>
  <si>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</si>
  <si>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</si>
  <si>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</si>
  <si>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</si>
  <si>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</si>
  <si>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</si>
  <si>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</si>
  <si>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</si>
  <si>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</si>
  <si>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</si>
  <si>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</si>
  <si>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</si>
  <si>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</si>
  <si>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</si>
  <si>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</si>
  <si>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</si>
  <si>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</si>
  <si>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</si>
  <si>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</si>
  <si>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</si>
  <si>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</si>
  <si>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</si>
  <si>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</si>
  <si>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</si>
  <si>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</si>
  <si>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</si>
  <si>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</si>
  <si>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</si>
  <si>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</si>
  <si>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</si>
  <si>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</si>
  <si>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</si>
  <si>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</si>
  <si>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</si>
  <si>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</si>
  <si>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</si>
  <si>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</si>
  <si>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</si>
  <si>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</si>
  <si>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</si>
  <si>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</si>
  <si>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</si>
  <si>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</si>
  <si>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</si>
  <si>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</si>
  <si>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</si>
  <si>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</si>
  <si>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</si>
  <si>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</si>
  <si>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</si>
  <si>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</si>
  <si>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</si>
  <si>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</si>
  <si>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</si>
  <si>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</si>
  <si>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</si>
  <si>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</si>
  <si>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</si>
  <si>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</si>
  <si>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</si>
  <si>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</si>
  <si>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</si>
  <si>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</si>
  <si>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</si>
  <si>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</si>
  <si>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</si>
  <si>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</si>
  <si>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</si>
  <si>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</si>
  <si>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</si>
  <si>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</si>
  <si>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</si>
  <si>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</si>
  <si>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</si>
  <si>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</si>
  <si>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</si>
  <si>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</si>
  <si>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</si>
  <si>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</si>
  <si>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</si>
  <si>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</si>
  <si>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</si>
  <si>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</si>
  <si>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</si>
  <si>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</si>
  <si>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</si>
  <si>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</si>
  <si>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</si>
  <si>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</si>
  <si>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</si>
  <si>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</si>
  <si>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</si>
  <si>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</si>
  <si>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</si>
  <si>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</si>
  <si>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</si>
  <si>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</si>
  <si>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</si>
  <si>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</si>
  <si>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</si>
  <si>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</si>
  <si>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</si>
  <si>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</si>
  <si>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</si>
  <si>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</si>
  <si>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</si>
  <si>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</si>
  <si>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</si>
  <si>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</si>
  <si>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</si>
  <si>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</si>
  <si>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</si>
  <si>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</si>
  <si>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</si>
  <si>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</si>
  <si>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</si>
  <si>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</si>
  <si>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</si>
  <si>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</si>
  <si>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</si>
  <si>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</si>
  <si>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</si>
  <si>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</si>
  <si>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</si>
  <si>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</si>
  <si>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</si>
  <si>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</si>
  <si>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</si>
  <si>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</si>
  <si>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</si>
  <si>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</si>
  <si>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</si>
  <si>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</si>
  <si>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</si>
  <si>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</si>
  <si>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</si>
  <si>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</si>
  <si>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</si>
  <si>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</si>
  <si>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</si>
  <si>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</si>
  <si>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</si>
  <si>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</si>
  <si>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</si>
  <si>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</si>
  <si>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</si>
  <si>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</si>
  <si>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</si>
  <si>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</si>
  <si>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</si>
  <si>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</si>
  <si>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</si>
  <si>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</si>
  <si>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</si>
  <si>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</si>
  <si>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</si>
  <si>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</si>
  <si>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</si>
  <si>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</si>
  <si>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</si>
  <si>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</si>
  <si>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</si>
  <si>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</si>
  <si>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</si>
  <si>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</si>
  <si>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</si>
  <si>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</si>
  <si>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</si>
  <si>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</si>
  <si>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</si>
  <si>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</si>
  <si>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</si>
  <si>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</si>
  <si>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</si>
  <si>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</si>
  <si>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</si>
  <si>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</si>
  <si>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</si>
  <si>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</si>
  <si>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</si>
  <si>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</si>
  <si>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</si>
  <si>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</si>
  <si>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</si>
  <si>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</si>
  <si>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</si>
  <si>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</si>
  <si>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</si>
  <si>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</si>
  <si>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</si>
  <si>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</si>
  <si>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</si>
  <si>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</si>
  <si>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</si>
  <si>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</si>
  <si>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</si>
  <si>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</si>
  <si>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</si>
  <si>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</si>
  <si>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</si>
  <si>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</si>
  <si>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</si>
  <si>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</si>
  <si>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</si>
  <si>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</si>
  <si>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</si>
  <si>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</si>
  <si>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</si>
  <si>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</si>
  <si>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</si>
  <si>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</si>
  <si>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</si>
  <si>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</si>
  <si>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</si>
  <si>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</si>
  <si>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</si>
  <si>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</si>
  <si>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</si>
  <si>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</si>
  <si>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</si>
  <si>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</si>
  <si>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</si>
  <si>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</si>
  <si>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</si>
  <si>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</si>
  <si>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</si>
  <si>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</si>
  <si>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</si>
  <si>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</si>
  <si>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</si>
  <si>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</si>
  <si>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</si>
  <si>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</si>
  <si>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</si>
  <si>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</si>
  <si>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</si>
  <si>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</si>
  <si>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</si>
  <si>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</si>
  <si>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</si>
  <si>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</si>
  <si>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</si>
  <si>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</si>
  <si>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</si>
  <si>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</si>
  <si>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</si>
  <si>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</si>
  <si>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</si>
  <si>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</si>
  <si>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</si>
  <si>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</si>
  <si>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</si>
  <si>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</si>
  <si>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</si>
  <si>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</si>
  <si>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</si>
  <si>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</si>
  <si>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</si>
  <si>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</si>
  <si>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</si>
  <si>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</si>
  <si>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</si>
  <si>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</si>
  <si>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</si>
  <si>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</si>
  <si>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</si>
  <si>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</si>
  <si>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</si>
  <si>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</si>
  <si>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</si>
  <si>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</si>
  <si>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</si>
  <si>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</si>
  <si>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</si>
  <si>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</si>
  <si>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</si>
  <si>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</si>
  <si>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</si>
  <si>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</si>
  <si>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</si>
  <si>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</si>
  <si>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</si>
  <si>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</si>
  <si>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</si>
  <si>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</si>
  <si>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</si>
  <si>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</si>
  <si>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</si>
  <si>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</si>
  <si>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</si>
  <si>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</si>
  <si>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</si>
  <si>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</si>
  <si>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</si>
  <si>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</si>
  <si>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</si>
  <si>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</si>
  <si>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</si>
  <si>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</si>
  <si>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</si>
  <si>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</si>
  <si>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</si>
  <si>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</si>
  <si>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</si>
  <si>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</si>
  <si>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</si>
  <si>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</si>
  <si>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</si>
  <si>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</si>
  <si>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</si>
  <si>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</si>
  <si>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</si>
  <si>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</si>
  <si>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</si>
  <si>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</si>
  <si>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</si>
  <si>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</si>
  <si>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</si>
  <si>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</si>
  <si>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</si>
  <si>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</si>
  <si>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</si>
  <si>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</si>
  <si>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</si>
  <si>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</si>
  <si>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</si>
  <si>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</si>
  <si>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</si>
  <si>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</si>
  <si>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</si>
  <si>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</si>
  <si>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</si>
  <si>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</si>
  <si>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</si>
  <si>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</si>
  <si>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</si>
  <si>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</si>
  <si>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</si>
  <si>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</si>
  <si>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</si>
  <si>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</si>
  <si>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</si>
  <si>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</si>
  <si>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</si>
  <si>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</si>
  <si>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</si>
  <si>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</si>
  <si>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</si>
  <si>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</si>
  <si>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</si>
  <si>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</si>
  <si>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</si>
  <si>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</si>
  <si>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</si>
  <si>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</si>
  <si>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</si>
  <si>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</si>
  <si>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</si>
  <si>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</si>
  <si>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</si>
  <si>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</si>
  <si>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</si>
  <si>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</si>
  <si>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</si>
  <si>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</si>
  <si>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</si>
  <si>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</si>
  <si>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</si>
  <si>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</si>
  <si>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</si>
  <si>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</si>
  <si>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</si>
  <si>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</si>
  <si>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</si>
  <si>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</si>
  <si>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</si>
  <si>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</si>
  <si>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</si>
  <si>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</si>
  <si>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</si>
  <si>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</si>
  <si>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</si>
  <si>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</si>
  <si>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</si>
  <si>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</si>
  <si>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</si>
  <si>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</si>
  <si>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</si>
  <si>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</si>
  <si>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</si>
  <si>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</si>
  <si>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</si>
  <si>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</si>
  <si>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</si>
  <si>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</si>
  <si>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</si>
  <si>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</si>
  <si>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</si>
  <si>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</si>
  <si>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</si>
  <si>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</si>
  <si>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</si>
  <si>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</si>
  <si>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</si>
  <si>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</si>
  <si>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</si>
  <si>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</si>
  <si>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</si>
  <si>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</si>
  <si>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</si>
  <si>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</si>
  <si>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</si>
  <si>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</si>
  <si>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</si>
  <si>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</si>
  <si>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</si>
  <si>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</si>
  <si>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</si>
  <si>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</si>
  <si>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</si>
  <si>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</si>
  <si>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</si>
  <si>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</si>
  <si>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</si>
  <si>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</si>
  <si>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</si>
  <si>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</si>
  <si>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</si>
  <si>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</si>
  <si>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</si>
  <si>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</si>
  <si>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</si>
  <si>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</si>
  <si>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</si>
  <si>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</si>
  <si>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</si>
  <si>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</si>
  <si>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</si>
  <si>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</si>
  <si>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</si>
  <si>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</si>
  <si>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</si>
  <si>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</si>
  <si>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</si>
  <si>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</si>
  <si>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</si>
  <si>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</si>
  <si>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</si>
  <si>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</si>
  <si>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</si>
  <si>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</si>
  <si>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</si>
  <si>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</si>
  <si>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</si>
  <si>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</si>
  <si>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</si>
  <si>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</si>
  <si>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</si>
  <si>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</si>
  <si>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</si>
  <si>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</si>
  <si>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</si>
  <si>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</si>
  <si>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</si>
  <si>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</si>
  <si>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</si>
  <si>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</si>
  <si>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</si>
  <si>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</si>
  <si>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</si>
  <si>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</si>
  <si>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</si>
  <si>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</si>
  <si>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</si>
  <si>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</si>
  <si>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</si>
  <si>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</si>
  <si>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</si>
  <si>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</si>
  <si>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</si>
  <si>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</si>
  <si>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</si>
  <si>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</si>
  <si>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</si>
  <si>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</si>
  <si>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</si>
  <si>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</si>
  <si>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</si>
  <si>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</si>
  <si>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</si>
  <si>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</si>
  <si>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</si>
  <si>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</si>
  <si>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</si>
  <si>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</si>
  <si>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</si>
  <si>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</si>
  <si>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</si>
  <si>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</si>
  <si>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</si>
  <si>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</si>
  <si>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</si>
  <si>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</si>
  <si>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</si>
  <si>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</si>
  <si>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</si>
  <si>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</si>
  <si>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</si>
  <si>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</si>
  <si>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</si>
  <si>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</si>
  <si>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</si>
  <si>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</si>
  <si>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</si>
  <si>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</si>
  <si>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</si>
  <si>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</si>
  <si>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</si>
  <si>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</si>
  <si>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</si>
  <si>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</si>
  <si>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</si>
  <si>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</si>
  <si>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</si>
  <si>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</si>
  <si>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</si>
  <si>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</si>
  <si>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</si>
  <si>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</si>
  <si>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</si>
  <si>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</si>
  <si>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</si>
  <si>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</si>
  <si>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</si>
  <si>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</si>
  <si>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</si>
  <si>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</si>
  <si>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</si>
  <si>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</si>
  <si>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</si>
  <si>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</si>
  <si>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</si>
  <si>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</si>
  <si>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</si>
  <si>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</si>
  <si>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</si>
  <si>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</si>
  <si>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</si>
  <si>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</si>
  <si>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</si>
  <si>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</si>
  <si>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</si>
  <si>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</si>
  <si>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</si>
  <si>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</si>
  <si>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</si>
  <si>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</si>
  <si>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</si>
  <si>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</si>
  <si>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</si>
  <si>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</si>
  <si>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</si>
  <si>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</si>
  <si>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</si>
  <si>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</si>
  <si>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</si>
  <si>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</si>
  <si>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</si>
  <si>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</si>
  <si>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</si>
  <si>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</si>
  <si>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</si>
  <si>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</si>
  <si>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</si>
  <si>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</si>
  <si>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</si>
  <si>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</si>
  <si>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</si>
  <si>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</si>
  <si>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</si>
  <si>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</si>
  <si>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</si>
  <si>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</si>
  <si>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</si>
  <si>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</si>
  <si>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</si>
  <si>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</si>
  <si>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</si>
  <si>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</si>
  <si>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</si>
  <si>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</si>
  <si>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</si>
  <si>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</si>
  <si>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</si>
  <si>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</si>
  <si>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</si>
  <si>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</si>
  <si>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</si>
  <si>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</si>
  <si>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</si>
  <si>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</si>
  <si>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</si>
  <si>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</si>
  <si>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</si>
  <si>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</si>
  <si>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</si>
  <si>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</si>
  <si>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</si>
  <si>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</si>
  <si>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</si>
  <si>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</si>
  <si>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</si>
  <si>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</si>
  <si>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</si>
  <si>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</si>
  <si>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</si>
  <si>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</si>
  <si>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</si>
  <si>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</si>
  <si>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</si>
  <si>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</si>
  <si>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</si>
  <si>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</si>
  <si>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</si>
  <si>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</si>
  <si>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</si>
  <si>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</si>
  <si>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</si>
  <si>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</si>
  <si>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</si>
  <si>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</si>
  <si>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</si>
  <si>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</si>
  <si>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</si>
  <si>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</si>
  <si>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</si>
  <si>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</si>
  <si>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</si>
  <si>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</si>
  <si>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</si>
  <si>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</si>
  <si>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</si>
  <si>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</si>
  <si>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</si>
  <si>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</si>
  <si>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</si>
  <si>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</si>
  <si>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</si>
  <si>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</si>
  <si>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</si>
  <si>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</si>
  <si>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</si>
  <si>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</si>
  <si>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</si>
  <si>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</si>
  <si>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</si>
  <si>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</si>
  <si>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</si>
  <si>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</si>
  <si>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</si>
  <si>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</si>
  <si>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</si>
  <si>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</si>
  <si>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</si>
  <si>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</si>
  <si>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</si>
  <si>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</si>
  <si>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</si>
  <si>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</si>
  <si>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</si>
  <si>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</si>
  <si>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</si>
  <si>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</si>
  <si>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</si>
  <si>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</si>
  <si>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</si>
  <si>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</si>
  <si>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</si>
  <si>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</si>
  <si>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</si>
  <si>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</si>
  <si>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</si>
  <si>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</si>
  <si>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</si>
  <si>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</si>
  <si>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</si>
  <si>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</si>
  <si>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</si>
  <si>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</si>
  <si>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</si>
  <si>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</si>
  <si>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</si>
  <si>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</si>
  <si>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</si>
  <si>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</si>
  <si>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</si>
  <si>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</si>
  <si>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</si>
  <si>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</si>
  <si>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</si>
  <si>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</si>
  <si>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</si>
  <si>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</si>
  <si>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</si>
  <si>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</si>
  <si>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</si>
  <si>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</si>
  <si>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</si>
  <si>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</si>
  <si>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</si>
  <si>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</si>
  <si>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</si>
  <si>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</si>
  <si>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</si>
  <si>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</si>
  <si>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</si>
  <si>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</si>
  <si>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</si>
  <si>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</si>
  <si>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</si>
  <si>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</si>
  <si>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</si>
  <si>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</si>
  <si>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</si>
  <si>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</si>
  <si>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</si>
  <si>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</si>
  <si>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</si>
  <si>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</si>
  <si>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</si>
  <si>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</si>
  <si>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</si>
  <si>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</si>
  <si>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</si>
  <si>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</si>
  <si>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</si>
  <si>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</si>
  <si>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</si>
  <si>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</si>
  <si>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</si>
  <si>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</si>
  <si>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</si>
  <si>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</si>
  <si>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</si>
  <si>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</si>
  <si>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</si>
  <si>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</si>
  <si>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</si>
  <si>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</si>
  <si>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</si>
  <si>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</si>
  <si>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</si>
  <si>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</si>
  <si>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</si>
  <si>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</si>
  <si>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</si>
  <si>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</si>
  <si>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</si>
  <si>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</si>
  <si>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</si>
  <si>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</si>
  <si>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</si>
  <si>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</si>
  <si>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</si>
  <si>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</si>
  <si>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</si>
  <si>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</si>
  <si>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</si>
  <si>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</si>
  <si>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</si>
  <si>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</si>
  <si>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</si>
  <si>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</si>
  <si>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</si>
  <si>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</si>
  <si>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</si>
  <si>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</si>
  <si>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</si>
  <si>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</si>
  <si>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</si>
  <si>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</si>
  <si>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</si>
  <si>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</si>
  <si>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</si>
  <si>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</si>
  <si>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</si>
  <si>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</si>
  <si>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</si>
  <si>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</si>
  <si>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</si>
  <si>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</si>
  <si>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</si>
  <si>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</si>
  <si>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</si>
  <si>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</si>
  <si>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</si>
  <si>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</si>
  <si>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</si>
  <si>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</si>
  <si>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</si>
  <si>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</si>
  <si>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</si>
  <si>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</si>
  <si>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</si>
  <si>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</si>
  <si>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</si>
  <si>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</si>
  <si>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</si>
  <si>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</si>
  <si>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</si>
  <si>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</si>
  <si>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</si>
  <si>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</si>
  <si>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</si>
  <si>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</si>
  <si>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</si>
  <si>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</si>
  <si>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</si>
  <si>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</si>
  <si>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</si>
  <si>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</si>
  <si>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</si>
  <si>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</si>
  <si>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</si>
  <si>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</si>
  <si>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</si>
  <si>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</si>
  <si>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</si>
  <si>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</si>
  <si>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</si>
  <si>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</si>
  <si>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</si>
  <si>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</si>
  <si>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</si>
  <si>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</si>
  <si>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</si>
  <si>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</si>
  <si>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</si>
  <si>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</si>
  <si>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</si>
  <si>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</si>
  <si>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</si>
  <si>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</si>
  <si>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</si>
  <si>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</si>
  <si>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</si>
  <si>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</si>
  <si>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</si>
  <si>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</si>
  <si>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</si>
  <si>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</si>
  <si>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</si>
  <si>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</si>
  <si>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</si>
  <si>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</si>
  <si>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</si>
  <si>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</si>
  <si>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</si>
  <si>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</si>
  <si>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</si>
  <si>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</si>
  <si>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</si>
  <si>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</si>
  <si>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</si>
  <si>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</si>
  <si>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</si>
  <si>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</si>
  <si>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</si>
  <si>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</si>
  <si>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</si>
  <si>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</si>
  <si>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</si>
  <si>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</si>
  <si>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</si>
  <si>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</si>
  <si>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</si>
  <si>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</si>
  <si>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</si>
  <si>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</si>
  <si>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</si>
  <si>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</si>
  <si>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</si>
  <si>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</si>
  <si>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</si>
  <si>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</si>
  <si>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</si>
  <si>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</si>
  <si>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</si>
  <si>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</si>
  <si>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</si>
  <si>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</si>
  <si>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</si>
  <si>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</si>
  <si>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</si>
  <si>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</si>
  <si>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</si>
  <si>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</si>
  <si>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</si>
  <si>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</si>
  <si>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</si>
  <si>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</si>
  <si>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</si>
  <si>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</si>
  <si>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</si>
  <si>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</si>
  <si>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</si>
  <si>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</si>
  <si>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</si>
  <si>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</si>
  <si>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</si>
  <si>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</si>
  <si>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</si>
  <si>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</si>
  <si>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</si>
  <si>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</si>
  <si>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</si>
  <si>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</si>
  <si>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</si>
  <si>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</si>
  <si>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</si>
  <si>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</si>
  <si>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</si>
  <si>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</si>
  <si>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</si>
  <si>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</si>
  <si>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</si>
  <si>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</si>
  <si>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</si>
  <si>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</si>
  <si>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</si>
  <si>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</si>
  <si>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</si>
  <si>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</si>
  <si>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</si>
  <si>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</si>
  <si>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</si>
  <si>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</si>
  <si>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</si>
  <si>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</si>
  <si>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</si>
  <si>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</si>
  <si>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</si>
  <si>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</si>
  <si>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</si>
  <si>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</si>
  <si>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</si>
  <si>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</si>
  <si>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</si>
  <si>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</si>
  <si>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</si>
  <si>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</si>
  <si>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</si>
  <si>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</si>
  <si>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</si>
  <si>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</si>
  <si>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</si>
  <si>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</si>
  <si>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</si>
  <si>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</si>
  <si>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</si>
  <si>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</si>
  <si>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</si>
  <si>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</si>
  <si>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</si>
  <si>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</si>
  <si>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</si>
  <si>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</si>
  <si>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</si>
  <si>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</si>
  <si>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</si>
  <si>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</si>
  <si>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</si>
  <si>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</si>
  <si>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</si>
  <si>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</si>
  <si>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</si>
  <si>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</si>
  <si>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</si>
  <si>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</si>
  <si>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</si>
  <si>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</si>
  <si>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</si>
  <si>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</si>
  <si>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</si>
  <si>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</si>
  <si>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</si>
  <si>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</si>
  <si>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</si>
  <si>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</si>
  <si>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</si>
  <si>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</si>
  <si>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</si>
  <si>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</si>
  <si>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</si>
  <si>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</si>
  <si>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</si>
  <si>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</si>
  <si>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</si>
  <si>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</si>
  <si>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</si>
  <si>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</si>
  <si>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</si>
  <si>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</si>
  <si>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</si>
  <si>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</si>
  <si>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</si>
  <si>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</si>
  <si>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</si>
  <si>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</si>
  <si>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</si>
  <si>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</si>
  <si>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</si>
  <si>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</si>
  <si>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</si>
  <si>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</si>
  <si>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</si>
  <si>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</si>
  <si>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</si>
  <si>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</si>
  <si>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</si>
  <si>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</si>
  <si>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</si>
  <si>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</si>
  <si>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</si>
  <si>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</si>
  <si>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</si>
  <si>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</si>
  <si>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</si>
  <si>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</si>
  <si>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</si>
  <si>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</si>
  <si>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</si>
  <si>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</si>
  <si>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</si>
  <si>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</si>
  <si>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</si>
  <si>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</si>
  <si>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</si>
  <si>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</si>
  <si>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</si>
  <si>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</si>
  <si>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</si>
  <si>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</si>
  <si>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</si>
  <si>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</si>
  <si>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</si>
  <si>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</si>
  <si>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</si>
  <si>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</si>
  <si>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</si>
  <si>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</si>
  <si>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</si>
  <si>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</si>
  <si>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</si>
  <si>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</si>
  <si>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</si>
  <si>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</si>
  <si>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</si>
  <si>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</si>
  <si>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</si>
  <si>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</si>
  <si>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</si>
  <si>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</si>
  <si>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</si>
  <si>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</si>
  <si>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</si>
  <si>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</si>
  <si>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</si>
  <si>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</si>
  <si>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</si>
  <si>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</si>
  <si>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</si>
  <si>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</si>
  <si>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</si>
  <si>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</si>
  <si>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</si>
  <si>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</si>
  <si>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</si>
  <si>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</si>
  <si>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</si>
  <si>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</si>
  <si>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</si>
  <si>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</si>
  <si>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</si>
  <si>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</si>
  <si>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</si>
  <si>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</si>
  <si>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</si>
  <si>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</si>
  <si>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</si>
  <si>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</si>
  <si>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</si>
  <si>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</si>
  <si>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</si>
  <si>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</si>
  <si>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</si>
  <si>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</si>
  <si>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</si>
  <si>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</si>
  <si>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</si>
  <si>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</si>
  <si>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</si>
  <si>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</si>
  <si>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</si>
  <si>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</si>
  <si>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</si>
  <si>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</si>
  <si>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</si>
  <si>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</si>
  <si>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</si>
  <si>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</si>
  <si>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</si>
  <si>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</si>
  <si>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</si>
  <si>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</si>
  <si>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</si>
  <si>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</si>
  <si>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</si>
  <si>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</si>
  <si>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</si>
  <si>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</si>
  <si>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</si>
  <si>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</si>
  <si>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</si>
  <si>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</si>
  <si>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</si>
  <si>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</si>
  <si>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</si>
  <si>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</si>
  <si>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</si>
  <si>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</si>
  <si>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</si>
  <si>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</si>
  <si>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</si>
  <si>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</si>
  <si>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</si>
  <si>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</si>
  <si>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</si>
  <si>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</si>
  <si>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</si>
  <si>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</si>
  <si>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</si>
  <si>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</si>
  <si>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</si>
  <si>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</si>
  <si>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</si>
  <si>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</si>
  <si>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</si>
  <si>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</si>
  <si>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</si>
  <si>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</si>
  <si>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</si>
  <si>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</si>
  <si>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</si>
  <si>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</si>
  <si>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</si>
  <si>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</si>
  <si>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</si>
  <si>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</si>
  <si>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</si>
  <si>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</si>
  <si>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</si>
  <si>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</si>
  <si>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</si>
  <si>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</si>
  <si>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</si>
  <si>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</si>
  <si>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</si>
  <si>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</si>
  <si>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</si>
  <si>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</si>
  <si>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</si>
  <si>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</si>
  <si>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</si>
  <si>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</si>
  <si>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</si>
  <si>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</si>
  <si>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</si>
  <si>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</si>
  <si>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</si>
  <si>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</si>
  <si>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</si>
  <si>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</si>
  <si>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</si>
  <si>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</si>
  <si>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</si>
  <si>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</si>
  <si>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</si>
  <si>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</si>
  <si>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</si>
  <si>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</si>
  <si>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</si>
  <si>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</si>
  <si>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</si>
  <si>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</si>
  <si>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</si>
  <si>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</si>
  <si>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</si>
  <si>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</si>
  <si>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</si>
  <si>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</si>
  <si>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</si>
  <si>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</si>
  <si>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</si>
  <si>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</si>
  <si>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</si>
  <si>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</si>
  <si>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</si>
  <si>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</si>
  <si>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</si>
  <si>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</si>
  <si>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</si>
  <si>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</si>
  <si>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</si>
  <si>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</si>
  <si>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</si>
  <si>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</si>
  <si>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</si>
  <si>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</si>
  <si>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</si>
  <si>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</si>
  <si>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</si>
  <si>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</si>
  <si>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</si>
  <si>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</si>
  <si>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</si>
  <si>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</si>
  <si>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</si>
  <si>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</si>
  <si>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</si>
  <si>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</si>
  <si>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</si>
  <si>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</si>
  <si>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</si>
  <si>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</si>
  <si>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</si>
  <si>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</si>
  <si>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</si>
  <si>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</si>
  <si>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</si>
  <si>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</si>
  <si>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</si>
  <si>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</si>
  <si>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</si>
  <si>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</si>
  <si>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</si>
  <si>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</si>
  <si>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</si>
  <si>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</si>
  <si>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</si>
  <si>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</si>
  <si>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</si>
  <si>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</si>
  <si>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</si>
  <si>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</si>
  <si>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</si>
  <si>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</si>
  <si>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</si>
  <si>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</si>
  <si>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</si>
  <si>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</si>
  <si>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</si>
  <si>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</si>
  <si>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</si>
  <si>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</si>
  <si>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</si>
  <si>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</si>
  <si>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</si>
  <si>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</si>
  <si>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</si>
  <si>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</si>
  <si>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</si>
  <si>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</si>
  <si>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</si>
  <si>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</si>
  <si>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</si>
  <si>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</si>
  <si>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</si>
  <si>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</si>
  <si>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</si>
  <si>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</si>
  <si>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</si>
  <si>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</si>
  <si>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</si>
  <si>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</si>
  <si>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</si>
  <si>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</si>
  <si>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</si>
  <si>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</si>
  <si>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</si>
  <si>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</si>
  <si>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</si>
  <si>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</si>
  <si>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</si>
  <si>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</si>
  <si>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</si>
  <si>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</si>
  <si>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</si>
  <si>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</si>
  <si>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</si>
  <si>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</si>
  <si>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</si>
  <si>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</si>
  <si>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</si>
  <si>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</si>
  <si>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</si>
  <si>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</si>
  <si>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</si>
  <si>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</si>
  <si>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</si>
  <si>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</si>
  <si>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</si>
  <si>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</si>
  <si>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</si>
  <si>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</si>
  <si>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</si>
  <si>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</si>
  <si>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</si>
  <si>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</si>
  <si>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</si>
  <si>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</si>
  <si>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</si>
  <si>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</si>
  <si>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</si>
  <si>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</si>
  <si>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</si>
  <si>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</si>
  <si>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</si>
  <si>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</si>
  <si>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</si>
  <si>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</si>
  <si>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</si>
  <si>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</si>
  <si>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</si>
  <si>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</si>
  <si>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</si>
  <si>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</si>
  <si>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</si>
  <si>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</si>
  <si>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</si>
  <si>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</si>
  <si>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</si>
  <si>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</si>
  <si>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</si>
  <si>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</si>
  <si>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</si>
  <si>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</si>
  <si>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</si>
  <si>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</si>
  <si>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</si>
  <si>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</si>
  <si>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</si>
  <si>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</si>
  <si>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</si>
  <si>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</si>
  <si>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</si>
  <si>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</si>
  <si>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</si>
  <si>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</si>
  <si>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</si>
  <si>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</si>
  <si>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</si>
  <si>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</si>
  <si>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</si>
  <si>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</si>
  <si>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</si>
  <si>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</si>
  <si>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</si>
  <si>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</si>
  <si>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</si>
  <si>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</si>
  <si>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</si>
  <si>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</si>
  <si>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</si>
  <si>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</si>
  <si>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</si>
  <si>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</si>
  <si>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</si>
  <si>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</si>
  <si>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</si>
  <si>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</si>
  <si>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</si>
  <si>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</si>
  <si>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</si>
  <si>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</si>
  <si>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</si>
  <si>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</si>
  <si>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</si>
  <si>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</si>
  <si>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</si>
  <si>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</si>
  <si>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</si>
  <si>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</si>
  <si>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</si>
  <si>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</si>
  <si>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</si>
  <si>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</si>
  <si>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</si>
  <si>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</si>
  <si>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</si>
  <si>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</si>
  <si>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</si>
  <si>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</si>
  <si>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</si>
  <si>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</si>
  <si>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</si>
  <si>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</si>
  <si>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</si>
  <si>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</si>
  <si>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</si>
  <si>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</si>
  <si>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</si>
  <si>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</si>
  <si>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</si>
  <si>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</si>
  <si>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</si>
  <si>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</si>
  <si>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</si>
  <si>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</si>
  <si>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</si>
  <si>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</si>
  <si>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</si>
  <si>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</si>
  <si>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</si>
  <si>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</si>
  <si>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</si>
  <si>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</si>
  <si>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</si>
  <si>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</si>
  <si>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</si>
  <si>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</si>
  <si>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</si>
  <si>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</si>
  <si>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</si>
  <si>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</si>
  <si>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</si>
  <si>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</si>
  <si>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</si>
  <si>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</si>
  <si>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</si>
  <si>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</si>
  <si>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</si>
  <si>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</si>
  <si>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</si>
  <si>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</si>
  <si>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</si>
  <si>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</si>
  <si>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</si>
  <si>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</si>
  <si>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</si>
  <si>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</si>
  <si>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</si>
  <si>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</si>
  <si>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</si>
  <si>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</si>
  <si>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</si>
  <si>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</si>
  <si>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</si>
  <si>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</si>
  <si>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</si>
  <si>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</si>
  <si>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</si>
  <si>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</si>
  <si>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</si>
  <si>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</si>
  <si>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</si>
  <si>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</si>
  <si>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</si>
  <si>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</si>
  <si>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</si>
  <si>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</si>
  <si>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</si>
  <si>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</si>
  <si>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</si>
  <si>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</si>
  <si>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</si>
  <si>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</si>
  <si>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</si>
  <si>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</si>
  <si>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</si>
  <si>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</si>
  <si>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</si>
  <si>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</si>
  <si>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</si>
  <si>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</si>
  <si>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</si>
  <si>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</si>
  <si>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</si>
  <si>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</si>
  <si>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</si>
  <si>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</si>
  <si>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</si>
  <si>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</si>
  <si>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</si>
  <si>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</si>
  <si>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</si>
  <si>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</si>
  <si>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</si>
  <si>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</si>
  <si>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</si>
  <si>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</si>
  <si>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</si>
  <si>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</si>
  <si>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</si>
  <si>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</si>
  <si>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</si>
  <si>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</si>
  <si>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</si>
  <si>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</si>
  <si>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</si>
  <si>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</si>
  <si>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</si>
  <si>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</si>
  <si>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</si>
  <si>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</si>
  <si>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</si>
  <si>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</si>
  <si>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</si>
  <si>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</si>
  <si>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</si>
  <si>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</si>
  <si>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</si>
  <si>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</si>
  <si>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</si>
  <si>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</si>
  <si>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</si>
  <si>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</si>
  <si>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</si>
  <si>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</si>
  <si>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</si>
  <si>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</si>
  <si>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</si>
  <si>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</si>
  <si>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</si>
  <si>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</si>
  <si>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</si>
  <si>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</si>
  <si>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</si>
  <si>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</si>
  <si>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</si>
  <si>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</si>
  <si>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</si>
  <si>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</si>
  <si>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</si>
  <si>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</si>
  <si>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</si>
  <si>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</si>
  <si>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</si>
  <si>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</si>
  <si>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</si>
  <si>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</si>
  <si>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</si>
  <si>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</si>
  <si>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</si>
  <si>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</si>
  <si>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</si>
  <si>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</si>
  <si>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</si>
  <si>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</si>
  <si>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</si>
  <si>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</si>
  <si>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</si>
  <si>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</si>
  <si>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</si>
  <si>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</si>
  <si>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</si>
  <si>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</si>
  <si>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</si>
  <si>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</si>
  <si>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</si>
  <si>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</si>
  <si>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</si>
  <si>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</si>
  <si>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</si>
  <si>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</si>
  <si>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</si>
  <si>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</si>
  <si>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</si>
  <si>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</si>
  <si>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</si>
  <si>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</si>
  <si>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</si>
  <si>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</si>
  <si>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</si>
  <si>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</si>
  <si>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</si>
  <si>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</si>
  <si>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</si>
  <si>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</si>
  <si>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</si>
  <si>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</si>
  <si>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</si>
  <si>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</si>
  <si>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</si>
  <si>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</si>
  <si>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</si>
  <si>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</si>
  <si>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</si>
  <si>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</si>
  <si>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</si>
  <si>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</si>
  <si>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</si>
  <si>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</si>
  <si>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</si>
  <si>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</si>
  <si>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</si>
  <si>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</si>
  <si>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</si>
  <si>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</si>
  <si>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</si>
  <si>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</si>
  <si>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</si>
  <si>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</si>
  <si>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</si>
  <si>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</si>
  <si>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</si>
  <si>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</si>
  <si>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</si>
  <si>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</si>
  <si>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</si>
  <si>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</si>
  <si>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</si>
  <si>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</si>
  <si>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</si>
  <si>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</si>
  <si>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</si>
  <si>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</si>
  <si>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</si>
  <si>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</si>
  <si>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</si>
  <si>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</si>
  <si>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</si>
  <si>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</si>
  <si>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</si>
  <si>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</si>
  <si>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</si>
  <si>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</si>
  <si>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</si>
  <si>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</si>
  <si>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</si>
  <si>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</si>
  <si>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</si>
  <si>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</si>
  <si>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</si>
  <si>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</si>
  <si>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</si>
  <si>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</si>
  <si>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</si>
  <si>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</si>
  <si>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</si>
  <si>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</si>
  <si>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</si>
  <si>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</si>
  <si>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</si>
  <si>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</si>
  <si>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</si>
  <si>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</si>
  <si>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</si>
  <si>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</si>
  <si>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</si>
  <si>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</si>
  <si>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</si>
  <si>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</si>
  <si>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</si>
  <si>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</si>
  <si>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</si>
  <si>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</si>
  <si>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</si>
  <si>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</si>
  <si>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</si>
  <si>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</si>
  <si>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</si>
  <si>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</si>
  <si>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</si>
  <si>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</si>
  <si>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</si>
  <si>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</si>
  <si>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</si>
  <si>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</si>
  <si>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</si>
  <si>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</si>
  <si>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</si>
  <si>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</si>
  <si>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</si>
  <si>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</si>
  <si>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</si>
  <si>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</si>
  <si>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</si>
  <si>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</si>
  <si>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</si>
  <si>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</si>
  <si>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</si>
  <si>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</si>
  <si>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</si>
  <si>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</si>
  <si>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</si>
  <si>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</si>
  <si>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</si>
  <si>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</si>
  <si>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</si>
  <si>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</si>
  <si>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</si>
  <si>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</si>
  <si>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</si>
  <si>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</si>
  <si>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</si>
  <si>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</si>
  <si>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</si>
  <si>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</si>
  <si>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</si>
  <si>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</si>
  <si>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</si>
  <si>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</si>
  <si>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</si>
  <si>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</si>
  <si>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</si>
  <si>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</si>
  <si>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</si>
  <si>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</si>
  <si>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</si>
  <si>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</si>
  <si>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</si>
  <si>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</si>
  <si>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</si>
  <si>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</si>
  <si>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</si>
  <si>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</si>
  <si>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</si>
  <si>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</si>
  <si>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</si>
  <si>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</si>
  <si>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</si>
  <si>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</si>
  <si>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</si>
  <si>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</si>
  <si>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</si>
  <si>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</si>
  <si>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</si>
  <si>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</si>
  <si>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</si>
  <si>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</si>
  <si>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</si>
  <si>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</si>
  <si>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</si>
  <si>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</si>
  <si>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</si>
  <si>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</si>
  <si>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</si>
  <si>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</si>
  <si>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</si>
  <si>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</si>
  <si>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</si>
  <si>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</si>
  <si>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</si>
  <si>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</si>
  <si>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</si>
  <si>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</si>
  <si>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</si>
  <si>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</si>
  <si>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</si>
  <si>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</si>
  <si>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</si>
  <si>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</si>
  <si>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</si>
  <si>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</si>
  <si>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</si>
  <si>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</si>
  <si>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</si>
  <si>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</si>
  <si>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</si>
  <si>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</si>
  <si>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</si>
  <si>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</si>
  <si>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</si>
  <si>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</si>
  <si>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</si>
  <si>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</si>
  <si>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</si>
  <si>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</si>
  <si>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</si>
  <si>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</si>
  <si>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</si>
  <si>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</si>
  <si>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</si>
  <si>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</si>
  <si>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</si>
  <si>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</si>
  <si>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</si>
  <si>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</si>
  <si>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</si>
  <si>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</si>
  <si>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</si>
  <si>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</si>
  <si>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</si>
  <si>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</si>
  <si>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</si>
  <si>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</si>
  <si>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</si>
  <si>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</si>
  <si>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</si>
  <si>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</si>
  <si>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</si>
  <si>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</si>
  <si>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</si>
  <si>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</si>
  <si>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</si>
  <si>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</si>
  <si>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</si>
  <si>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</si>
  <si>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</si>
  <si>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</si>
  <si>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</si>
  <si>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</si>
  <si>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</si>
  <si>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</si>
  <si>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</si>
  <si>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</si>
  <si>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</si>
  <si>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</si>
  <si>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</si>
  <si>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</si>
  <si>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</si>
  <si>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</si>
  <si>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</si>
  <si>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</si>
  <si>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</si>
  <si>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</si>
  <si>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</si>
  <si>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</si>
  <si>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</si>
  <si>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</si>
  <si>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</si>
  <si>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</si>
  <si>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</si>
  <si>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</si>
  <si>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</si>
  <si>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</si>
  <si>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</si>
  <si>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</si>
  <si>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</si>
  <si>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</si>
  <si>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</si>
  <si>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</si>
  <si>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</si>
  <si>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</si>
  <si>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</si>
  <si>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</si>
  <si>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</si>
  <si>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</si>
  <si>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</si>
  <si>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</si>
  <si>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</si>
  <si>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</si>
  <si>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</si>
  <si>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</si>
  <si>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</si>
  <si>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</si>
  <si>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</si>
  <si>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</si>
  <si>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</si>
  <si>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</si>
  <si>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</si>
  <si>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</si>
  <si>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</si>
  <si>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</si>
  <si>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</si>
  <si>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</si>
  <si>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</si>
  <si>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</si>
  <si>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</si>
  <si>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</si>
  <si>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</si>
  <si>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</si>
  <si>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</si>
  <si>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</si>
  <si>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</si>
  <si>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</si>
  <si>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</si>
  <si>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</si>
  <si>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</si>
  <si>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</si>
  <si>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</si>
  <si>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</si>
  <si>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</si>
  <si>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</si>
  <si>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</si>
  <si>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</si>
  <si>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</si>
  <si>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</si>
  <si>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</si>
  <si>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</si>
  <si>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</si>
  <si>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</si>
  <si>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</si>
  <si>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</si>
  <si>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</si>
  <si>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</si>
  <si>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</si>
  <si>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</si>
  <si>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</si>
  <si>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</si>
  <si>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</si>
  <si>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</si>
  <si>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</si>
  <si>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</si>
  <si>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</si>
  <si>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</si>
  <si>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</si>
  <si>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</si>
  <si>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</si>
  <si>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</si>
  <si>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</si>
  <si>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</si>
  <si>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</si>
  <si>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</si>
  <si>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</si>
  <si>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</si>
  <si>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</si>
  <si>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</si>
  <si>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</si>
  <si>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</si>
  <si>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</si>
  <si>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</si>
  <si>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</si>
  <si>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</si>
  <si>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</si>
  <si>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</si>
  <si>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</si>
  <si>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</si>
  <si>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</si>
  <si>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</si>
  <si>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</si>
  <si>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</si>
  <si>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</si>
  <si>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</si>
  <si>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</si>
  <si>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</si>
  <si>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</si>
  <si>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</si>
  <si>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</si>
  <si>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</si>
  <si>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</si>
  <si>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</si>
  <si>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</si>
  <si>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</si>
  <si>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</si>
  <si>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</si>
  <si>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</si>
  <si>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</si>
  <si>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</si>
  <si>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</si>
  <si>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</si>
  <si>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</si>
  <si>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</si>
  <si>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</si>
  <si>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</si>
  <si>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</si>
  <si>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</si>
  <si>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</si>
  <si>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</si>
  <si>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</si>
  <si>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</si>
  <si>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</si>
  <si>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</si>
  <si>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</si>
  <si>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</si>
  <si>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</si>
  <si>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</si>
  <si>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</si>
  <si>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</si>
  <si>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</si>
  <si>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</si>
  <si>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</si>
  <si>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</si>
  <si>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</si>
  <si>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</si>
  <si>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</si>
  <si>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</si>
  <si>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</si>
  <si>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</si>
  <si>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</si>
  <si>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</si>
  <si>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</si>
  <si>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</si>
  <si>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</si>
  <si>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</si>
  <si>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</si>
  <si>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</si>
  <si>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</si>
  <si>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</si>
  <si>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</si>
  <si>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</si>
  <si>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</si>
  <si>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</si>
  <si>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</si>
  <si>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</si>
  <si>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</si>
  <si>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</si>
  <si>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</si>
  <si>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</si>
  <si>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</si>
  <si>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</si>
  <si>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</si>
  <si>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</si>
  <si>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</si>
  <si>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</si>
  <si>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</si>
  <si>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</si>
  <si>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</si>
  <si>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</si>
  <si>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</si>
  <si>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</si>
  <si>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</si>
  <si>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</si>
  <si>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</si>
  <si>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</si>
  <si>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</si>
  <si>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</si>
  <si>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</si>
  <si>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</si>
  <si>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</si>
  <si>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</si>
  <si>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</si>
  <si>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</si>
  <si>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</si>
  <si>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</si>
  <si>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</si>
  <si>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</si>
  <si>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</si>
  <si>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</si>
  <si>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</si>
  <si>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</si>
  <si>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</si>
  <si>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</si>
  <si>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</si>
  <si>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</si>
  <si>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</si>
  <si>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</si>
  <si>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</si>
  <si>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</si>
  <si>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</si>
  <si>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</si>
  <si>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</si>
  <si>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</si>
  <si>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</si>
  <si>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</si>
  <si>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</si>
  <si>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</si>
  <si>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</si>
  <si>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</si>
  <si>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</si>
  <si>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</si>
  <si>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</si>
  <si>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</si>
  <si>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</si>
  <si>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</si>
  <si>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</si>
  <si>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</si>
  <si>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</si>
  <si>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</si>
  <si>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</si>
  <si>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</si>
  <si>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</si>
  <si>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</si>
  <si>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</si>
  <si>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</si>
  <si>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</si>
  <si>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</si>
  <si>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</si>
  <si>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</si>
  <si>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</si>
  <si>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</si>
  <si>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</si>
  <si>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</si>
  <si>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</si>
  <si>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</si>
  <si>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</si>
  <si>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</si>
  <si>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</si>
  <si>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</si>
  <si>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</si>
  <si>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</si>
  <si>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</si>
  <si>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</si>
  <si>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</si>
  <si>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</si>
  <si>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</si>
  <si>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</si>
  <si>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</si>
  <si>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</si>
  <si>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</si>
  <si>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</si>
  <si>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</si>
  <si>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</si>
  <si>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</si>
  <si>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</si>
  <si>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</si>
  <si>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</si>
  <si>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</si>
  <si>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</si>
  <si>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</si>
  <si>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</si>
  <si>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</si>
  <si>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</si>
  <si>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</si>
  <si>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</si>
  <si>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</si>
  <si>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</si>
  <si>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</si>
  <si>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</si>
  <si>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</si>
  <si>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</si>
  <si>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</si>
  <si>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</si>
  <si>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</si>
  <si>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</si>
  <si>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</si>
  <si>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</si>
  <si>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</si>
  <si>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</si>
  <si>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</si>
  <si>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</si>
  <si>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</si>
  <si>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</si>
  <si>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</si>
  <si>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</si>
  <si>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</si>
  <si>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</si>
  <si>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</si>
  <si>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</si>
  <si>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</si>
  <si>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</si>
  <si>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</si>
  <si>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</si>
  <si>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</si>
  <si>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</si>
  <si>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</si>
  <si>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</si>
  <si>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</si>
  <si>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</si>
  <si>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</si>
  <si>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</si>
  <si>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</si>
  <si>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</si>
  <si>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</si>
  <si>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</si>
  <si>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</si>
  <si>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</si>
  <si>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</si>
  <si>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</si>
  <si>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</si>
  <si>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</si>
  <si>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</si>
  <si>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</si>
  <si>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</si>
  <si>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</si>
  <si>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</si>
  <si>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</si>
  <si>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</si>
  <si>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</si>
  <si>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</si>
  <si>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</si>
  <si>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</si>
  <si>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</si>
  <si>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</si>
  <si>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</si>
  <si>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</si>
  <si>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</si>
  <si>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</si>
  <si>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</si>
  <si>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</si>
  <si>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</si>
  <si>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</si>
  <si>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</si>
  <si>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</si>
  <si>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</si>
  <si>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</si>
  <si>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</si>
  <si>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</si>
  <si>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</si>
  <si>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</si>
  <si>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</si>
  <si>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</si>
  <si>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</si>
  <si>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</si>
  <si>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</si>
  <si>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</si>
  <si>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</si>
  <si>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</si>
  <si>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</si>
  <si>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</si>
  <si>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</si>
  <si>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</si>
  <si>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</si>
  <si>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</si>
  <si>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</si>
  <si>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</si>
  <si>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</si>
  <si>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</si>
  <si>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</si>
  <si>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</si>
  <si>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</si>
  <si>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</si>
  <si>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</si>
  <si>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</si>
  <si>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</si>
  <si>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</si>
  <si>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</si>
  <si>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</si>
  <si>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</si>
  <si>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</si>
  <si>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</si>
  <si>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</si>
  <si>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</si>
  <si>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</si>
  <si>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</si>
  <si>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</si>
  <si>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</si>
  <si>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</si>
  <si>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</si>
  <si>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</si>
  <si>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</si>
  <si>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</si>
  <si>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</si>
  <si>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</si>
  <si>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</si>
  <si>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</si>
  <si>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</si>
  <si>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</si>
  <si>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</si>
  <si>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</si>
  <si>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</si>
  <si>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</si>
  <si>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</si>
  <si>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</si>
  <si>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</si>
  <si>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</si>
  <si>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</si>
  <si>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</si>
  <si>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</si>
  <si>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</si>
  <si>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</si>
  <si>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</si>
  <si>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</si>
  <si>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</si>
  <si>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</si>
  <si>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</si>
  <si>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</si>
  <si>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</si>
  <si>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</si>
  <si>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</si>
  <si>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</si>
  <si>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</si>
  <si>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</si>
  <si>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</si>
  <si>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</si>
  <si>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</si>
  <si>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</si>
  <si>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</si>
  <si>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</si>
  <si>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</si>
  <si>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</si>
  <si>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</si>
  <si>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</si>
  <si>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</si>
  <si>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</si>
  <si>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</si>
  <si>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</si>
  <si>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</si>
  <si>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</si>
  <si>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</si>
  <si>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</si>
  <si>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</si>
  <si>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</si>
  <si>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</si>
  <si>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</si>
  <si>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</si>
  <si>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</si>
  <si>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</si>
  <si>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</si>
  <si>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</si>
  <si>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</si>
  <si>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</si>
  <si>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</si>
  <si>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</si>
  <si>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</si>
  <si>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</si>
  <si>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</si>
  <si>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</si>
  <si>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</si>
  <si>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</si>
  <si>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</si>
  <si>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</si>
  <si>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</si>
  <si>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</si>
  <si>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</si>
  <si>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</si>
  <si>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</si>
  <si>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</si>
  <si>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</si>
  <si>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</si>
  <si>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</si>
  <si>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</si>
  <si>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</si>
  <si>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</si>
  <si>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</si>
  <si>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</si>
  <si>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</si>
  <si>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</si>
  <si>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</si>
  <si>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</si>
  <si>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</si>
  <si>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</si>
  <si>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</si>
  <si>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</si>
  <si>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</si>
  <si>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</si>
  <si>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</si>
  <si>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</si>
  <si>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</si>
  <si>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</si>
  <si>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</si>
  <si>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</si>
  <si>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</si>
  <si>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</si>
  <si>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</si>
  <si>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</si>
  <si>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</si>
  <si>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</si>
  <si>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</si>
  <si>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</si>
  <si>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</si>
  <si>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</si>
  <si>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</si>
  <si>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</si>
  <si>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</si>
  <si>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</si>
  <si>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</si>
  <si>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</si>
  <si>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</si>
  <si>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</si>
  <si>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</si>
  <si>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</si>
  <si>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</si>
  <si>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</si>
  <si>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</si>
  <si>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</si>
  <si>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</si>
  <si>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</si>
  <si>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</si>
  <si>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</si>
  <si>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</si>
  <si>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</si>
  <si>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</si>
  <si>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</si>
  <si>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</si>
  <si>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</si>
  <si>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</si>
  <si>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</si>
  <si>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</si>
  <si>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</si>
  <si>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</si>
  <si>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</si>
  <si>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</si>
  <si>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</si>
  <si>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</si>
  <si>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</si>
  <si>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</si>
  <si>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</si>
  <si>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</si>
  <si>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</si>
  <si>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</si>
  <si>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</si>
  <si>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</si>
  <si>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</si>
  <si>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</si>
  <si>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</si>
  <si>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</si>
  <si>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</si>
  <si>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</si>
  <si>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</si>
  <si>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</si>
  <si>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</si>
  <si>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</si>
  <si>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</si>
  <si>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</si>
  <si>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</si>
  <si>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</si>
  <si>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</si>
  <si>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</si>
  <si>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</si>
  <si>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</si>
  <si>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</si>
  <si>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</si>
  <si>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</si>
  <si>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</si>
  <si>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</si>
  <si>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</si>
  <si>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</si>
  <si>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</si>
  <si>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</si>
  <si>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</si>
  <si>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</si>
  <si>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</si>
  <si>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</si>
  <si>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</si>
  <si>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</si>
  <si>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</si>
  <si>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</si>
  <si>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</si>
  <si>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</si>
  <si>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</si>
  <si>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</si>
  <si>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</si>
  <si>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</si>
  <si>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</si>
  <si>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</si>
  <si>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</si>
  <si>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</si>
  <si>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</si>
  <si>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</si>
  <si>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</si>
  <si>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</si>
  <si>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</si>
  <si>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</si>
  <si>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</si>
  <si>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</si>
  <si>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</si>
  <si>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</si>
  <si>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</si>
  <si>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</si>
  <si>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</si>
  <si>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</si>
  <si>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</si>
  <si>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</si>
  <si>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</si>
  <si>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</si>
  <si>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</si>
  <si>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</si>
  <si>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</si>
  <si>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</si>
  <si>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</si>
  <si>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</si>
  <si>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</si>
  <si>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</si>
  <si>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</si>
  <si>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</si>
  <si>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</si>
  <si>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</si>
  <si>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</si>
  <si>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</si>
  <si>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</si>
  <si>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</si>
  <si>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</si>
  <si>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</si>
  <si>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</si>
  <si>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</si>
  <si>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</si>
  <si>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</si>
  <si>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</si>
  <si>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</si>
  <si>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</si>
  <si>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</si>
  <si>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</si>
  <si>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</si>
  <si>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</si>
  <si>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</si>
  <si>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</si>
  <si>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</si>
  <si>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</si>
  <si>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</si>
  <si>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</si>
  <si>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</si>
  <si>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</si>
  <si>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</si>
  <si>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</si>
  <si>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</si>
  <si>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</si>
  <si>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</si>
  <si>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</si>
  <si>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</si>
  <si>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</si>
  <si>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</si>
  <si>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</si>
  <si>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</si>
  <si>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</si>
  <si>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</si>
  <si>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</si>
  <si>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</si>
  <si>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</si>
  <si>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</si>
  <si>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</si>
  <si>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</si>
  <si>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</si>
  <si>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</si>
  <si>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</si>
  <si>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</si>
  <si>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</si>
  <si>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</si>
  <si>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</si>
  <si>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</si>
  <si>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</si>
  <si>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</si>
  <si>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</si>
  <si>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</si>
  <si>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</si>
  <si>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</si>
  <si>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</si>
  <si>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</si>
  <si>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</si>
  <si>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</si>
  <si>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</si>
  <si>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</si>
  <si>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</si>
  <si>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</si>
  <si>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</si>
  <si>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</si>
  <si>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</si>
  <si>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</si>
  <si>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</si>
  <si>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</si>
  <si>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</si>
  <si>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</si>
  <si>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</si>
  <si>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</si>
  <si>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</si>
  <si>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</si>
  <si>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</si>
  <si>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</si>
  <si>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</si>
  <si>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</si>
  <si>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</si>
  <si>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</si>
  <si>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</si>
  <si>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</si>
  <si>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</si>
  <si>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</si>
  <si>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</si>
  <si>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</si>
  <si>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</si>
  <si>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</si>
  <si>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</si>
  <si>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</si>
  <si>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</si>
  <si>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</si>
  <si>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</si>
  <si>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</si>
  <si>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</si>
  <si>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</si>
  <si>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</si>
  <si>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</si>
  <si>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</si>
  <si>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</si>
  <si>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</si>
  <si>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</si>
  <si>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</si>
  <si>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</si>
  <si>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</si>
  <si>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</si>
  <si>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</si>
  <si>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</si>
  <si>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</si>
  <si>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</si>
  <si>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</si>
  <si>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</si>
  <si>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</si>
  <si>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</si>
  <si>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</si>
  <si>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</si>
  <si>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</si>
  <si>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</si>
  <si>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</si>
  <si>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</si>
  <si>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</si>
  <si>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</si>
  <si>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</si>
  <si>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</si>
  <si>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</si>
  <si>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</si>
  <si>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</si>
  <si>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</si>
  <si>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</si>
  <si>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</si>
  <si>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</si>
  <si>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</si>
  <si>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</si>
  <si>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</si>
  <si>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</si>
  <si>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</si>
  <si>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</si>
  <si>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</si>
  <si>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</si>
  <si>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</si>
  <si>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</si>
  <si>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</si>
  <si>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</si>
  <si>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</si>
  <si>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</si>
  <si>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</si>
  <si>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</si>
  <si>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</si>
  <si>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</si>
  <si>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</si>
  <si>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</si>
  <si>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</si>
  <si>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</si>
  <si>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</si>
  <si>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</si>
  <si>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</si>
  <si>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</si>
  <si>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</si>
  <si>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</si>
  <si>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</si>
  <si>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</si>
  <si>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</si>
  <si>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</si>
  <si>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</si>
  <si>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</si>
  <si>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</si>
  <si>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</si>
  <si>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</si>
  <si>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</si>
  <si>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</si>
  <si>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</si>
  <si>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</si>
  <si>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</si>
  <si>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</si>
  <si>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</si>
  <si>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</si>
  <si>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</si>
  <si>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</si>
  <si>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</si>
  <si>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</si>
  <si>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</si>
  <si>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</si>
  <si>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</si>
  <si>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</si>
  <si>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</si>
  <si>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</si>
  <si>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</si>
  <si>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</si>
  <si>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</si>
  <si>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</si>
  <si>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</si>
  <si>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</si>
  <si>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</si>
  <si>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</si>
  <si>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</si>
  <si>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</si>
  <si>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</si>
  <si>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</si>
  <si>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</si>
  <si>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</si>
  <si>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</si>
  <si>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</si>
  <si>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</si>
  <si>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</si>
  <si>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</si>
  <si>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</si>
  <si>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</si>
  <si>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</si>
  <si>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</si>
  <si>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</si>
  <si>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</si>
  <si>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</si>
  <si>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</si>
  <si>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</si>
  <si>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</si>
  <si>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</si>
  <si>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</si>
  <si>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</si>
  <si>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</si>
  <si>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</si>
  <si>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</si>
  <si>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</si>
  <si>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</si>
  <si>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</si>
  <si>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</si>
  <si>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</si>
  <si>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</si>
  <si>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</si>
  <si>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</si>
  <si>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</si>
  <si>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</si>
  <si>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</si>
  <si>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</si>
  <si>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</si>
  <si>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</si>
  <si>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</si>
  <si>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</si>
  <si>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</si>
  <si>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</si>
  <si>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</si>
  <si>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</si>
  <si>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</si>
  <si>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</si>
  <si>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</si>
  <si>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</si>
  <si>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</si>
  <si>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</si>
  <si>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</si>
  <si>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</si>
  <si>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</si>
  <si>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</si>
  <si>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</si>
  <si>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</si>
  <si>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</si>
  <si>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</si>
  <si>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</si>
  <si>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</si>
  <si>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</si>
  <si>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</si>
  <si>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</si>
  <si>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</si>
  <si>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</si>
  <si>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</si>
  <si>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</si>
  <si>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</si>
  <si>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</si>
  <si>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</si>
  <si>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</si>
  <si>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</si>
  <si>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</si>
  <si>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</si>
  <si>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</si>
  <si>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</si>
  <si>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</si>
  <si>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</si>
  <si>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</si>
  <si>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</si>
  <si>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</si>
  <si>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</si>
  <si>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</si>
  <si>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</si>
  <si>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</si>
  <si>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</si>
  <si>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</si>
  <si>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</si>
  <si>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</si>
  <si>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</si>
  <si>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</si>
  <si>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</si>
  <si>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</si>
  <si>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</si>
  <si>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</si>
  <si>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</si>
  <si>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</si>
  <si>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</si>
  <si>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</si>
  <si>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</si>
  <si>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</si>
  <si>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</si>
  <si>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</si>
  <si>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</si>
  <si>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</si>
  <si>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</si>
  <si>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</si>
  <si>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</si>
  <si>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</si>
  <si>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</si>
  <si>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</si>
  <si>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</si>
  <si>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</si>
  <si>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</si>
  <si>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</si>
  <si>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</si>
  <si>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</si>
  <si>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</si>
  <si>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</si>
  <si>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</si>
  <si>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</si>
  <si>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</si>
  <si>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</si>
  <si>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</si>
  <si>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</si>
  <si>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</si>
  <si>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</si>
  <si>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</si>
  <si>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</si>
  <si>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</si>
  <si>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</si>
  <si>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</si>
  <si>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</si>
  <si>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</si>
  <si>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</si>
  <si>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</si>
  <si>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</si>
  <si>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</si>
  <si>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</si>
  <si>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</si>
  <si>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</si>
  <si>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</si>
  <si>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</si>
  <si>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</si>
  <si>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</si>
  <si>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</si>
  <si>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</si>
  <si>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</si>
  <si>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</si>
  <si>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</si>
  <si>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</si>
  <si>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</si>
  <si>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</si>
  <si>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</si>
  <si>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</si>
  <si>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</si>
  <si>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</si>
  <si>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</si>
  <si>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</si>
  <si>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</si>
  <si>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</si>
  <si>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</si>
  <si>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</si>
  <si>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</si>
  <si>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</si>
  <si>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</si>
  <si>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</si>
  <si>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</si>
  <si>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</si>
  <si>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</si>
  <si>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</si>
  <si>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</si>
  <si>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</si>
  <si>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</si>
  <si>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</si>
  <si>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</si>
  <si>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</si>
  <si>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</si>
  <si>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</si>
  <si>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</si>
  <si>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</si>
  <si>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</si>
  <si>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</si>
  <si>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</si>
  <si>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</si>
  <si>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</si>
  <si>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</si>
  <si>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</si>
  <si>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</si>
  <si>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</si>
  <si>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</si>
  <si>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</si>
  <si>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</si>
  <si>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</si>
  <si>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</si>
  <si>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</si>
  <si>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</si>
  <si>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</si>
  <si>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</si>
  <si>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</si>
  <si>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</si>
  <si>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</si>
  <si>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</si>
  <si>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</si>
  <si>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</si>
  <si>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</si>
  <si>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</si>
  <si>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</si>
  <si>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</si>
  <si>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</si>
  <si>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</si>
  <si>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</si>
  <si>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</si>
  <si>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</si>
  <si>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</si>
  <si>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</si>
  <si>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</si>
  <si>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</si>
  <si>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</si>
  <si>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</si>
  <si>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</si>
  <si>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</si>
  <si>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</si>
  <si>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</si>
  <si>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</si>
  <si>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</si>
  <si>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</si>
  <si>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</si>
  <si>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</si>
  <si>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</si>
  <si>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</si>
  <si>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</si>
  <si>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</si>
  <si>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</si>
  <si>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</si>
  <si>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</si>
  <si>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</si>
  <si>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</si>
  <si>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</si>
  <si>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</si>
  <si>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</si>
  <si>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</si>
  <si>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</si>
  <si>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</si>
  <si>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</si>
  <si>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</si>
  <si>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</si>
  <si>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</si>
  <si>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</si>
  <si>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</si>
  <si>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</si>
  <si>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</si>
  <si>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</si>
  <si>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</si>
  <si>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</si>
  <si>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</si>
  <si>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</si>
  <si>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</si>
  <si>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</si>
  <si>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</si>
  <si>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</si>
  <si>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</si>
  <si>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</si>
  <si>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</si>
  <si>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</si>
  <si>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</si>
  <si>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</si>
  <si>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</si>
  <si>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</si>
  <si>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</si>
  <si>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</si>
  <si>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</si>
  <si>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</si>
  <si>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</si>
  <si>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</si>
  <si>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</si>
  <si>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</si>
  <si>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</si>
  <si>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</si>
  <si>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</si>
  <si>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</si>
  <si>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</si>
  <si>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</si>
  <si>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</si>
  <si>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</si>
  <si>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</si>
  <si>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</si>
  <si>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</si>
  <si>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</si>
  <si>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</si>
  <si>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</si>
  <si>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</si>
  <si>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</si>
  <si>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</si>
  <si>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</si>
  <si>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</si>
  <si>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</si>
  <si>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</si>
  <si>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</si>
  <si>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</si>
  <si>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</si>
  <si>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</si>
  <si>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</si>
  <si>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</si>
  <si>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</si>
  <si>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</si>
  <si>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</si>
  <si>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</si>
  <si>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</si>
  <si>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</si>
  <si>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</si>
  <si>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</si>
  <si>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</si>
  <si>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</si>
  <si>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</si>
  <si>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</si>
  <si>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</si>
  <si>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</si>
  <si>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</si>
  <si>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</si>
  <si>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</si>
  <si>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</si>
  <si>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</si>
  <si>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</si>
  <si>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</si>
  <si>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</si>
  <si>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</si>
  <si>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</si>
  <si>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</si>
  <si>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</si>
  <si>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</si>
  <si>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</si>
  <si>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</si>
  <si>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</si>
  <si>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</si>
  <si>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</si>
  <si>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</si>
  <si>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</si>
  <si>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</si>
  <si>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</si>
  <si>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</si>
  <si>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</si>
  <si>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</si>
  <si>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</si>
  <si>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</si>
  <si>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</si>
  <si>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</si>
  <si>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</si>
  <si>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</si>
  <si>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</si>
  <si>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</si>
  <si>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</si>
  <si>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</si>
  <si>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</si>
  <si>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</si>
  <si>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</si>
  <si>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</si>
  <si>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</si>
  <si>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</si>
  <si>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</si>
  <si>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</si>
  <si>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</si>
  <si>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</si>
  <si>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</si>
  <si>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</si>
  <si>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</si>
  <si>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</si>
  <si>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</si>
  <si>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</si>
  <si>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</si>
  <si>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</si>
  <si>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</si>
  <si>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</si>
  <si>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</si>
  <si>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</si>
  <si>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</si>
  <si>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</si>
  <si>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</si>
  <si>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</si>
  <si>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</si>
  <si>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</si>
  <si>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</si>
  <si>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</si>
  <si>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</si>
  <si>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</si>
  <si>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</si>
  <si>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</si>
  <si>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</si>
  <si>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</si>
  <si>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</si>
  <si>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</si>
  <si>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</si>
  <si>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</si>
  <si>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</si>
  <si>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</si>
  <si>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</si>
  <si>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</si>
  <si>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</si>
  <si>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</si>
  <si>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</si>
  <si>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</si>
  <si>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</si>
  <si>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</si>
  <si>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</si>
  <si>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</si>
  <si>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</si>
  <si>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</si>
  <si>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</si>
  <si>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</si>
  <si>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</si>
  <si>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</si>
  <si>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</si>
  <si>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</si>
  <si>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</si>
  <si>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</si>
  <si>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</si>
  <si>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</si>
  <si>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</si>
  <si>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</si>
  <si>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</si>
  <si>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</si>
  <si>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</si>
  <si>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</si>
  <si>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</si>
  <si>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</si>
  <si>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</si>
  <si>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</si>
  <si>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</si>
  <si>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</si>
  <si>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</si>
  <si>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</si>
  <si>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</si>
  <si>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</si>
  <si>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</si>
  <si>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</si>
  <si>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</si>
  <si>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</si>
  <si>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</si>
  <si>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</si>
  <si>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</si>
  <si>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</si>
  <si>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</si>
  <si>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</si>
  <si>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</si>
  <si>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</si>
  <si>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</si>
  <si>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</si>
  <si>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</si>
  <si>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</si>
  <si>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</si>
  <si>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</si>
  <si>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</si>
  <si>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</si>
  <si>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</si>
  <si>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</si>
  <si>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</si>
  <si>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</si>
  <si>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</si>
  <si>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</si>
  <si>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</si>
  <si>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</si>
  <si>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</si>
  <si>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</si>
  <si>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</si>
  <si>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</si>
  <si>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</si>
  <si>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</si>
  <si>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</si>
  <si>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</si>
  <si>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</si>
  <si>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</si>
  <si>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</si>
  <si>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</si>
  <si>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</si>
  <si>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</si>
  <si>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</si>
  <si>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</si>
  <si>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</si>
  <si>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</si>
  <si>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</si>
  <si>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</si>
  <si>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</si>
  <si>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</si>
  <si>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</si>
  <si>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</si>
  <si>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</si>
  <si>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</si>
  <si>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</si>
  <si>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</si>
  <si>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</si>
  <si>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</si>
  <si>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</si>
  <si>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</si>
  <si>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</si>
  <si>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</si>
  <si>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</si>
  <si>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</si>
  <si>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</si>
  <si>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</si>
  <si>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</si>
  <si>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</si>
  <si>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</si>
  <si>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</si>
  <si>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</si>
  <si>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</si>
  <si>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</si>
  <si>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</si>
  <si>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</si>
  <si>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</si>
  <si>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</si>
  <si>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</si>
  <si>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</si>
  <si>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</si>
  <si>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</si>
  <si>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</si>
  <si>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</si>
  <si>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</si>
  <si>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</si>
  <si>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</si>
  <si>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</si>
  <si>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</si>
  <si>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</si>
  <si>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</si>
  <si>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</si>
  <si>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</si>
  <si>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</si>
  <si>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</si>
  <si>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</si>
  <si>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</si>
  <si>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</si>
  <si>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</si>
  <si>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</si>
  <si>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</si>
  <si>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</si>
  <si>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</si>
  <si>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</si>
  <si>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</si>
  <si>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</si>
  <si>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</si>
  <si>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</si>
  <si>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</si>
  <si>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</si>
  <si>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</si>
  <si>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</si>
  <si>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</si>
  <si>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</si>
  <si>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</si>
  <si>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</si>
  <si>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</si>
  <si>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</si>
  <si>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</si>
  <si>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</si>
  <si>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</si>
  <si>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</si>
  <si>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</si>
  <si>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</si>
  <si>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</si>
  <si>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</si>
  <si>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</si>
  <si>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</si>
  <si>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</si>
  <si>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</si>
  <si>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</si>
  <si>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</si>
  <si>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</si>
  <si>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</si>
  <si>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</si>
  <si>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</si>
  <si>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</si>
  <si>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</si>
  <si>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</si>
  <si>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</si>
  <si>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</si>
  <si>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</si>
  <si>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</si>
  <si>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</si>
  <si>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</si>
  <si>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</si>
  <si>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</si>
  <si>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</si>
  <si>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</si>
  <si>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</si>
  <si>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</si>
  <si>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</si>
  <si>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</si>
  <si>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</si>
  <si>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</si>
  <si>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</si>
  <si>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</si>
  <si>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</si>
  <si>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</si>
  <si>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</si>
  <si>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</si>
  <si>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</si>
  <si>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</si>
  <si>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</si>
  <si>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</si>
  <si>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</si>
  <si>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</si>
  <si>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</si>
  <si>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</si>
  <si>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</si>
  <si>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</si>
  <si>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</si>
  <si>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</si>
  <si>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</si>
  <si>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</si>
  <si>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</si>
  <si>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</si>
  <si>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</si>
  <si>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</si>
  <si>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</si>
  <si>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</si>
  <si>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</si>
  <si>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</si>
  <si>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</si>
  <si>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</si>
  <si>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</si>
  <si>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</si>
  <si>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</si>
  <si>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</si>
  <si>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</si>
  <si>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</si>
  <si>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</si>
  <si>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</si>
  <si>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</si>
  <si>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</si>
  <si>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</si>
  <si>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</si>
  <si>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</si>
  <si>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</si>
  <si>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</si>
  <si>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</si>
  <si>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</si>
  <si>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</si>
  <si>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</si>
  <si>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</si>
  <si>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</si>
  <si>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</si>
  <si>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</si>
  <si>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</si>
  <si>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</si>
  <si>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</si>
  <si>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</si>
  <si>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</si>
  <si>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</si>
  <si>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</si>
  <si>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</si>
  <si>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</si>
  <si>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</si>
  <si>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</si>
  <si>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</si>
  <si>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</si>
  <si>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</si>
  <si>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</si>
  <si>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</si>
  <si>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</si>
  <si>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</si>
  <si>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</si>
  <si>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</si>
  <si>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</si>
  <si>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</si>
  <si>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</si>
  <si>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</si>
  <si>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</si>
  <si>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</si>
  <si>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</si>
  <si>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</si>
  <si>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</si>
  <si>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</si>
  <si>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</si>
  <si>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</si>
  <si>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</si>
  <si>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</si>
  <si>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</si>
  <si>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</si>
  <si>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</si>
  <si>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</si>
  <si>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</si>
  <si>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</si>
  <si>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</si>
  <si>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</si>
  <si>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</si>
  <si>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</si>
  <si>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</si>
  <si>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</si>
  <si>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</si>
  <si>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</si>
  <si>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</si>
  <si>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</si>
  <si>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</si>
  <si>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</si>
  <si>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</si>
  <si>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</si>
  <si>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</si>
  <si>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</si>
  <si>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</si>
  <si>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</si>
  <si>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</si>
  <si>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</si>
  <si>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</si>
  <si>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</si>
  <si>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</si>
  <si>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</si>
  <si>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</si>
  <si>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</si>
  <si>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</si>
  <si>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</si>
  <si>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</si>
  <si>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</si>
  <si>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</si>
  <si>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</si>
  <si>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</si>
  <si>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</si>
  <si>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</si>
  <si>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</si>
  <si>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</si>
  <si>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</si>
  <si>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</si>
  <si>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</si>
  <si>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</si>
  <si>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</si>
  <si>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</si>
  <si>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</si>
  <si>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</si>
  <si>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</si>
  <si>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</si>
  <si>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</si>
  <si>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</si>
  <si>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</si>
  <si>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</si>
  <si>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</si>
  <si>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</si>
  <si>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</si>
  <si>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</si>
  <si>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</si>
  <si>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</si>
  <si>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</si>
  <si>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</si>
  <si>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</si>
  <si>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</si>
  <si>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</si>
  <si>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</si>
  <si>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</si>
  <si>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</si>
  <si>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</si>
  <si>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</si>
  <si>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</si>
  <si>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</si>
  <si>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</si>
  <si>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</si>
  <si>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</si>
  <si>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</si>
  <si>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</si>
  <si>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</si>
  <si>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</si>
  <si>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</si>
  <si>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</si>
  <si>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</si>
  <si>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</si>
  <si>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</si>
  <si>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</si>
  <si>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</si>
  <si>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</si>
  <si>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</si>
  <si>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</si>
  <si>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</si>
  <si>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</si>
  <si>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</si>
  <si>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</si>
  <si>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</si>
  <si>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</si>
  <si>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</si>
  <si>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</si>
  <si>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</si>
  <si>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</si>
  <si>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</si>
  <si>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</si>
  <si>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</si>
  <si>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</si>
  <si>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</si>
  <si>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</si>
  <si>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</si>
  <si>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</si>
  <si>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</si>
  <si>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</si>
  <si>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</si>
  <si>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</si>
  <si>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</si>
  <si>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</si>
  <si>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</si>
  <si>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</si>
  <si>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</si>
  <si>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</si>
  <si>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</si>
  <si>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</si>
  <si>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</si>
  <si>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</si>
  <si>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</si>
  <si>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</si>
  <si>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</si>
  <si>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</si>
  <si>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</si>
  <si>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</si>
  <si>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</si>
  <si>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</si>
  <si>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</si>
  <si>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</si>
  <si>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</si>
  <si>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</si>
  <si>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</si>
  <si>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</si>
  <si>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</si>
  <si>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</si>
  <si>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</si>
  <si>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</si>
  <si>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</si>
  <si>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</si>
  <si>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</si>
  <si>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</si>
  <si>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</si>
  <si>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</si>
  <si>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</si>
  <si>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</si>
  <si>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</si>
  <si>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</si>
  <si>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</si>
  <si>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</si>
  <si>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</si>
  <si>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</si>
  <si>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</si>
  <si>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</si>
  <si>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</si>
  <si>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</si>
  <si>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</si>
  <si>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</si>
  <si>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</si>
  <si>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</si>
  <si>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</si>
  <si>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</si>
  <si>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</si>
  <si>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</si>
  <si>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</si>
  <si>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</si>
  <si>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</si>
  <si>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</si>
  <si>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</si>
  <si>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</si>
  <si>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</si>
  <si>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</si>
  <si>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</si>
  <si>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</si>
  <si>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</si>
  <si>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</si>
  <si>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</si>
  <si>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</si>
  <si>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</si>
  <si>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</si>
  <si>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</si>
  <si>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</si>
  <si>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</si>
  <si>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</si>
  <si>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</si>
  <si>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</si>
  <si>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</si>
  <si>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</si>
  <si>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</si>
  <si>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</si>
  <si>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</si>
  <si>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</si>
  <si>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</si>
  <si>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</si>
  <si>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</si>
  <si>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</si>
  <si>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</si>
  <si>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</si>
  <si>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</si>
  <si>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</si>
  <si>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</si>
  <si>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</si>
  <si>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</si>
  <si>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</si>
  <si>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</si>
  <si>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</si>
  <si>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</si>
  <si>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</si>
  <si>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</si>
  <si>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</si>
  <si>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</si>
  <si>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</si>
  <si>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</si>
  <si>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</si>
  <si>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</si>
  <si>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</si>
  <si>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</si>
  <si>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</si>
  <si>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</si>
  <si>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</si>
  <si>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</si>
  <si>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</si>
  <si>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</si>
  <si>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</si>
  <si>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</si>
  <si>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</si>
  <si>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</si>
  <si>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</si>
  <si>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</si>
  <si>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</si>
  <si>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</si>
  <si>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</si>
  <si>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</si>
  <si>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</si>
  <si>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</si>
  <si>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</si>
  <si>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</si>
  <si>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</si>
  <si>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</si>
  <si>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</si>
  <si>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</si>
  <si>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</si>
  <si>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</si>
  <si>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</si>
  <si>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</si>
  <si>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</si>
  <si>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</si>
  <si>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</si>
  <si>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</si>
  <si>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</si>
  <si>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</si>
  <si>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</si>
  <si>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</si>
  <si>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</si>
  <si>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</si>
  <si>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</si>
  <si>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</si>
  <si>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</si>
  <si>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</si>
  <si>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</si>
  <si>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</si>
  <si>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</si>
  <si>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</si>
  <si>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</si>
  <si>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</si>
  <si>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</si>
  <si>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</si>
  <si>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</si>
  <si>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</si>
  <si>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</si>
  <si>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</si>
  <si>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</si>
  <si>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</si>
  <si>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</si>
  <si>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</si>
  <si>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</si>
  <si>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</si>
  <si>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</si>
  <si>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</si>
  <si>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</si>
  <si>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</si>
  <si>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</si>
  <si>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</si>
  <si>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</si>
  <si>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</si>
  <si>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</si>
  <si>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</si>
  <si>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</si>
  <si>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</si>
  <si>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</si>
  <si>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</si>
  <si>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</si>
  <si>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</si>
  <si>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</si>
  <si>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</si>
  <si>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</si>
  <si>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</si>
  <si>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</si>
  <si>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</si>
  <si>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</si>
  <si>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</si>
  <si>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</si>
  <si>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</si>
  <si>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</si>
  <si>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</si>
  <si>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</si>
  <si>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</si>
  <si>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</si>
  <si>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</si>
  <si>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</si>
  <si>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</si>
  <si>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</si>
  <si>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</si>
  <si>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</si>
  <si>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</si>
  <si>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</si>
  <si>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</si>
  <si>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</si>
  <si>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</si>
  <si>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</si>
  <si>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</si>
  <si>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</si>
  <si>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</si>
  <si>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</si>
  <si>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</si>
  <si>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</si>
  <si>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</si>
  <si>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</si>
  <si>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</si>
  <si>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</si>
  <si>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</si>
  <si>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</si>
  <si>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</si>
  <si>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</si>
  <si>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</si>
  <si>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</si>
  <si>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</si>
  <si>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</si>
  <si>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</si>
  <si>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</si>
  <si>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</si>
  <si>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</si>
  <si>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</si>
  <si>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</si>
  <si>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</si>
  <si>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</si>
  <si>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</si>
  <si>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</si>
  <si>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</si>
  <si>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</si>
  <si>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</si>
  <si>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</si>
  <si>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</si>
  <si>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</si>
  <si>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</si>
  <si>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</si>
  <si>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</si>
  <si>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</si>
  <si>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</si>
  <si>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</si>
  <si>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</si>
  <si>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</si>
  <si>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</si>
  <si>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</si>
  <si>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</si>
  <si>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</si>
  <si>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</si>
  <si>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</si>
  <si>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</si>
  <si>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</si>
  <si>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</si>
  <si>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</si>
  <si>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</si>
  <si>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</si>
  <si>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</si>
  <si>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</si>
  <si>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</si>
  <si>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</si>
  <si>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</si>
  <si>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</si>
  <si>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</si>
  <si>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</si>
  <si>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</si>
  <si>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</si>
  <si>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</si>
  <si>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</si>
  <si>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</si>
  <si>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</si>
  <si>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</si>
  <si>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</si>
  <si>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</si>
  <si>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</si>
  <si>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</si>
  <si>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</si>
  <si>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</si>
  <si>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</si>
  <si>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</si>
  <si>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</si>
  <si>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</si>
  <si>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</si>
  <si>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</si>
  <si>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</si>
  <si>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</si>
  <si>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</si>
  <si>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</si>
  <si>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</si>
  <si>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</si>
  <si>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</si>
  <si>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</si>
  <si>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</si>
  <si>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</si>
  <si>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</si>
  <si>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</si>
  <si>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</si>
  <si>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</si>
  <si>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</si>
  <si>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</si>
  <si>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</si>
  <si>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</si>
  <si>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</si>
  <si>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</si>
  <si>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</si>
  <si>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</si>
  <si>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</si>
  <si>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</si>
  <si>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</si>
  <si>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</si>
  <si>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</si>
  <si>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</si>
  <si>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</si>
  <si>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</si>
  <si>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</si>
  <si>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</si>
  <si>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</si>
  <si>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</si>
  <si>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</si>
  <si>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</si>
  <si>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</si>
  <si>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</si>
  <si>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</si>
  <si>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</si>
  <si>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</si>
  <si>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</si>
  <si>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</si>
  <si>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</si>
  <si>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</si>
  <si>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</si>
  <si>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</si>
  <si>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</si>
  <si>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</si>
  <si>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</si>
  <si>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</si>
  <si>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</si>
  <si>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</si>
  <si>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</si>
  <si>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</si>
  <si>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</si>
  <si>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</si>
  <si>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</si>
  <si>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</si>
  <si>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</si>
  <si>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</si>
  <si>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</si>
  <si>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</si>
  <si>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</si>
  <si>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</si>
  <si>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</si>
  <si>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</si>
  <si>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</si>
  <si>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</si>
  <si>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</si>
  <si>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</si>
  <si>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</si>
  <si>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</si>
  <si>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</si>
  <si>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</si>
  <si>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</si>
  <si>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</si>
  <si>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</si>
  <si>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</si>
  <si>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</si>
  <si>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</si>
  <si>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</si>
  <si>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</si>
  <si>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</si>
  <si>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</si>
  <si>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</si>
  <si>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</si>
  <si>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</si>
  <si>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</si>
  <si>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</si>
  <si>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</si>
  <si>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</si>
  <si>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</si>
  <si>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</si>
  <si>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</si>
  <si>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</si>
  <si>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</si>
  <si>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</si>
  <si>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</si>
  <si>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</si>
  <si>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</si>
  <si>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</si>
  <si>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</si>
  <si>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</si>
  <si>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</si>
  <si>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</si>
  <si>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</si>
  <si>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</si>
  <si>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</si>
  <si>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</si>
  <si>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</si>
  <si>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</si>
  <si>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</si>
  <si>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</si>
  <si>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</si>
  <si>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</si>
  <si>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</si>
  <si>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</si>
  <si>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</si>
  <si>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</si>
  <si>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</si>
  <si>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</si>
  <si>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</si>
  <si>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</si>
  <si>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</si>
  <si>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</si>
  <si>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</si>
  <si>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</si>
  <si>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</si>
  <si>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</si>
  <si>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</si>
  <si>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</si>
  <si>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</si>
  <si>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</si>
  <si>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</si>
  <si>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</si>
  <si>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</si>
  <si>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</si>
  <si>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</si>
  <si>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</si>
  <si>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</si>
  <si>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</si>
  <si>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</si>
  <si>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</si>
  <si>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</si>
  <si>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</si>
  <si>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</si>
  <si>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</si>
  <si>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</si>
  <si>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</si>
  <si>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</si>
  <si>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</si>
  <si>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</si>
  <si>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</si>
  <si>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</si>
  <si>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</si>
  <si>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</si>
  <si>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</si>
  <si>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</si>
  <si>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</si>
  <si>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</si>
  <si>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</si>
  <si>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</si>
  <si>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</si>
  <si>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</si>
  <si>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</si>
  <si>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</si>
  <si>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</si>
  <si>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</si>
  <si>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</si>
  <si>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</si>
  <si>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</si>
  <si>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</si>
  <si>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</si>
  <si>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</si>
  <si>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</si>
  <si>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</si>
  <si>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</si>
  <si>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</si>
  <si>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</si>
  <si>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</si>
  <si>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</si>
  <si>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</si>
  <si>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</si>
  <si>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</si>
  <si>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</si>
  <si>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</si>
  <si>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</si>
  <si>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</si>
  <si>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</si>
  <si>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</si>
  <si>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</si>
  <si>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</si>
  <si>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</si>
  <si>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</si>
  <si>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</si>
  <si>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</si>
  <si>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</si>
  <si>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</si>
  <si>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</si>
  <si>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</si>
  <si>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</si>
  <si>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</si>
  <si>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</si>
  <si>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</si>
  <si>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</si>
  <si>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</si>
  <si>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</si>
  <si>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</si>
  <si>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</si>
  <si>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</si>
  <si>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</si>
  <si>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</si>
  <si>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</si>
  <si>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</si>
  <si>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</si>
  <si>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</si>
  <si>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</si>
  <si>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</si>
  <si>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</si>
  <si>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</si>
  <si>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</si>
  <si>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</si>
  <si>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</si>
  <si>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</si>
  <si>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</si>
  <si>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</si>
  <si>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</si>
  <si>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</si>
  <si>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</si>
  <si>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</si>
  <si>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</si>
  <si>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</si>
  <si>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</si>
  <si>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</si>
  <si>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</si>
  <si>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</si>
  <si>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</si>
  <si>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</si>
  <si>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</si>
  <si>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</si>
  <si>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</si>
  <si>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</si>
  <si>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</si>
  <si>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</si>
  <si>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</si>
  <si>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</si>
  <si>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</si>
  <si>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</si>
  <si>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</si>
  <si>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</si>
  <si>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</si>
  <si>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</si>
  <si>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</si>
  <si>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</si>
  <si>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</si>
  <si>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</si>
  <si>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</si>
  <si>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</si>
  <si>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</si>
  <si>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</si>
  <si>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</si>
  <si>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</si>
  <si>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</si>
  <si>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</si>
  <si>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</si>
  <si>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</si>
  <si>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</si>
  <si>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</si>
  <si>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</si>
  <si>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</si>
  <si>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</si>
  <si>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</si>
  <si>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</si>
  <si>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</si>
  <si>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</si>
  <si>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</si>
  <si>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</si>
  <si>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</si>
  <si>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</si>
  <si>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</si>
  <si>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</si>
  <si>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</si>
  <si>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</si>
  <si>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</si>
  <si>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</si>
  <si>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</si>
  <si>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</si>
  <si>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</si>
  <si>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</si>
  <si>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</si>
  <si>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</si>
  <si>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</si>
  <si>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</si>
  <si>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</si>
  <si>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</si>
  <si>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</si>
  <si>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</si>
  <si>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</si>
  <si>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</si>
  <si>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</si>
  <si>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</si>
  <si>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</si>
  <si>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</si>
  <si>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</si>
  <si>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</si>
  <si>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</si>
  <si>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</si>
  <si>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</si>
  <si>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</si>
  <si>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</si>
  <si>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</si>
  <si>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</si>
  <si>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</si>
  <si>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</si>
  <si>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</si>
  <si>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</si>
  <si>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</si>
  <si>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</si>
  <si>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</si>
  <si>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</si>
  <si>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</si>
  <si>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</si>
  <si>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</si>
  <si>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</si>
  <si>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</si>
  <si>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</si>
  <si>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</si>
  <si>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</si>
  <si>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</si>
  <si>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</si>
  <si>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</si>
  <si>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</si>
  <si>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</si>
  <si>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</si>
  <si>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</si>
  <si>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</si>
  <si>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</si>
  <si>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</si>
  <si>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</si>
  <si>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</si>
  <si>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</si>
  <si>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</si>
  <si>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</si>
  <si>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</si>
  <si>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</si>
  <si>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</si>
  <si>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</si>
  <si>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</si>
  <si>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</si>
  <si>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</si>
  <si>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</si>
  <si>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</si>
  <si>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</si>
  <si>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</si>
  <si>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</si>
  <si>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</si>
  <si>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</si>
  <si>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</si>
  <si>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</si>
  <si>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</si>
  <si>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</si>
  <si>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</si>
  <si>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</si>
  <si>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</si>
  <si>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</si>
  <si>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</si>
  <si>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</si>
  <si>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</si>
  <si>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</si>
  <si>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</si>
  <si>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</si>
  <si>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</si>
  <si>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</si>
  <si>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</si>
  <si>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</si>
  <si>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</si>
  <si>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</si>
  <si>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</si>
  <si>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</si>
  <si>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</si>
  <si>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</si>
  <si>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</si>
  <si>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</si>
  <si>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</si>
  <si>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</si>
  <si>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</si>
  <si>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</si>
  <si>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</si>
  <si>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</si>
  <si>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</si>
  <si>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</si>
  <si>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</si>
  <si>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</si>
  <si>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</si>
  <si>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</si>
  <si>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</si>
  <si>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</si>
  <si>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</si>
  <si>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</si>
  <si>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</si>
  <si>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</si>
  <si>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</si>
  <si>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</si>
  <si>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</si>
  <si>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</si>
  <si>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</si>
  <si>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</si>
  <si>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</si>
  <si>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</si>
  <si>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</si>
  <si>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</si>
  <si>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</si>
  <si>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</si>
  <si>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</si>
  <si>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</si>
  <si>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</si>
  <si>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</si>
  <si>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</si>
  <si>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</si>
  <si>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</si>
  <si>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</si>
  <si>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</si>
  <si>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</si>
  <si>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</si>
  <si>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</si>
  <si>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</si>
  <si>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</si>
  <si>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</si>
  <si>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</si>
  <si>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</si>
  <si>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</si>
  <si>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</si>
  <si>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</si>
  <si>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</si>
  <si>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</si>
  <si>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</si>
  <si>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</si>
  <si>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</si>
  <si>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</si>
  <si>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</si>
  <si>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</si>
  <si>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</si>
  <si>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</si>
  <si>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</si>
  <si>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</si>
  <si>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</si>
  <si>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</si>
  <si>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</si>
  <si>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</si>
  <si>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</si>
  <si>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</si>
  <si>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</si>
  <si>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</si>
  <si>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</si>
  <si>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</si>
  <si>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</si>
  <si>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</si>
  <si>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</si>
  <si>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</si>
  <si>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</si>
  <si>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</si>
  <si>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</si>
  <si>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</si>
  <si>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</si>
  <si>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</si>
  <si>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</si>
  <si>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</si>
  <si>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</si>
  <si>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</si>
  <si>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</si>
  <si>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</si>
  <si>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</si>
  <si>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</si>
  <si>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</si>
  <si>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</si>
  <si>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</si>
  <si>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</si>
  <si>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</si>
  <si>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</si>
  <si>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</si>
  <si>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</si>
  <si>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</si>
  <si>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</si>
  <si>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</si>
  <si>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</si>
  <si>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</si>
  <si>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</si>
  <si>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</si>
  <si>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</si>
  <si>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</si>
  <si>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</si>
  <si>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</si>
  <si>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</si>
  <si>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</si>
  <si>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</si>
  <si>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</si>
  <si>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</si>
  <si>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</si>
  <si>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</si>
  <si>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</si>
  <si>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</si>
  <si>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</si>
  <si>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</si>
  <si>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</si>
  <si>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</si>
  <si>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</si>
  <si>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</si>
  <si>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</si>
  <si>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</si>
  <si>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</si>
  <si>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</si>
  <si>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</si>
  <si>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</si>
  <si>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</si>
  <si>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</si>
  <si>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</si>
  <si>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</si>
  <si>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</si>
  <si>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</si>
  <si>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</si>
  <si>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</si>
  <si>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</si>
  <si>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</si>
  <si>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</si>
  <si>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</si>
  <si>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</si>
  <si>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</si>
  <si>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</si>
  <si>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</si>
  <si>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</si>
  <si>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</si>
  <si>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</si>
  <si>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</si>
  <si>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</si>
  <si>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</si>
  <si>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</si>
  <si>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</si>
  <si>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</si>
  <si>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</si>
  <si>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</si>
  <si>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</si>
  <si>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</si>
  <si>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</si>
  <si>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</si>
  <si>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</si>
  <si>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</si>
  <si>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</si>
  <si>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</si>
  <si>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</si>
  <si>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</si>
  <si>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</si>
  <si>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</si>
  <si>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</si>
  <si>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</si>
  <si>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</si>
  <si>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</si>
  <si>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</si>
  <si>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</si>
  <si>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</si>
  <si>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</si>
  <si>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</si>
  <si>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</si>
  <si>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</si>
  <si>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</si>
  <si>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</si>
  <si>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</si>
  <si>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</si>
  <si>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</si>
  <si>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</si>
  <si>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</si>
  <si>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</si>
  <si>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</si>
  <si>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</si>
  <si>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</si>
  <si>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</si>
  <si>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</si>
  <si>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</si>
  <si>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</si>
  <si>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</si>
  <si>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</si>
  <si>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</si>
  <si>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</si>
  <si>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</si>
  <si>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</si>
  <si>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</si>
  <si>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</si>
  <si>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</si>
  <si>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</si>
  <si>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</si>
  <si>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</si>
  <si>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</si>
  <si>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</si>
  <si>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</si>
  <si>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</si>
  <si>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</si>
  <si>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</si>
  <si>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</si>
  <si>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</si>
  <si>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</si>
  <si>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</si>
  <si>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</si>
  <si>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</si>
  <si>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</si>
  <si>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</si>
  <si>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</si>
  <si>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</si>
  <si>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</si>
  <si>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</si>
  <si>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</si>
  <si>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</si>
  <si>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</si>
  <si>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</si>
  <si>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</si>
  <si>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</si>
  <si>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</si>
  <si>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</si>
  <si>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</si>
  <si>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</si>
  <si>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</si>
  <si>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</si>
  <si>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</si>
  <si>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</si>
  <si>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</si>
  <si>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</si>
  <si>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</si>
  <si>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</si>
  <si>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</si>
  <si>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</si>
  <si>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</si>
  <si>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</si>
  <si>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</si>
  <si>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</si>
  <si>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</si>
  <si>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</si>
  <si>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</si>
  <si>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</si>
  <si>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</si>
  <si>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</si>
  <si>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</si>
  <si>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</si>
  <si>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</si>
  <si>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</si>
  <si>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</si>
  <si>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</si>
  <si>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</si>
  <si>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</si>
  <si>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</si>
  <si>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</si>
  <si>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</si>
  <si>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</si>
  <si>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</si>
  <si>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</si>
  <si>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</si>
  <si>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</si>
  <si>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</si>
  <si>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</si>
  <si>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</si>
  <si>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</si>
  <si>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</si>
  <si>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</si>
  <si>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</si>
  <si>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</si>
  <si>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</si>
  <si>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</si>
  <si>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</si>
  <si>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</si>
  <si>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</si>
  <si>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</si>
  <si>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</si>
  <si>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</si>
  <si>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</si>
  <si>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</si>
  <si>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</si>
  <si>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</si>
  <si>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</si>
  <si>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</si>
  <si>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</si>
  <si>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</si>
  <si>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</si>
  <si>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</si>
  <si>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</si>
  <si>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</si>
  <si>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</si>
  <si>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</si>
  <si>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</si>
  <si>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</si>
  <si>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</si>
  <si>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</si>
  <si>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</si>
  <si>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</si>
  <si>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</si>
  <si>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</si>
  <si>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</si>
  <si>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</si>
  <si>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</si>
  <si>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</si>
  <si>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</si>
  <si>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</si>
  <si>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</si>
  <si>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</si>
  <si>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</si>
  <si>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</si>
  <si>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</si>
  <si>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</si>
  <si>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</si>
  <si>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</si>
  <si>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</si>
  <si>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</si>
  <si>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</si>
  <si>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</si>
  <si>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</si>
  <si>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</si>
  <si>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</si>
  <si>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</si>
  <si>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</si>
  <si>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</si>
  <si>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</si>
  <si>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</si>
  <si>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</si>
  <si>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</si>
  <si>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</si>
  <si>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</si>
  <si>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</si>
  <si>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</si>
  <si>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</si>
  <si>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</si>
  <si>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</si>
  <si>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</si>
  <si>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</si>
  <si>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</si>
  <si>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</si>
  <si>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</si>
  <si>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</si>
  <si>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</si>
  <si>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</si>
  <si>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</si>
  <si>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</si>
  <si>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</si>
  <si>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</si>
  <si>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</si>
  <si>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</si>
  <si>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</si>
  <si>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</si>
  <si>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</si>
  <si>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</si>
  <si>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</si>
  <si>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</si>
  <si>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</si>
  <si>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</si>
  <si>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</si>
  <si>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</si>
  <si>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</si>
  <si>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</si>
  <si>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</si>
  <si>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</si>
  <si>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</si>
  <si>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</si>
  <si>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</si>
  <si>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</si>
  <si>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</si>
  <si>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</si>
  <si>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</si>
  <si>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</si>
  <si>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</si>
  <si>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</si>
  <si>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</si>
  <si>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</si>
  <si>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</si>
  <si>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</si>
  <si>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</si>
  <si>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</si>
  <si>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</si>
  <si>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</si>
  <si>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</si>
  <si>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</si>
  <si>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</si>
  <si>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</si>
  <si>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</si>
  <si>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</si>
  <si>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</si>
  <si>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</si>
  <si>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</si>
  <si>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</si>
  <si>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</si>
  <si>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</si>
  <si>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</si>
  <si>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</si>
  <si>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</si>
  <si>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</si>
  <si>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</si>
  <si>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</si>
  <si>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</si>
  <si>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</si>
  <si>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</si>
  <si>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</si>
  <si>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</si>
  <si>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</si>
  <si>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</si>
  <si>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</si>
  <si>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</si>
  <si>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</si>
  <si>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</si>
  <si>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</si>
  <si>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</si>
  <si>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</si>
  <si>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</si>
  <si>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</si>
  <si>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</si>
  <si>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</si>
  <si>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</si>
  <si>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</si>
  <si>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</si>
  <si>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</si>
  <si>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</si>
  <si>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</si>
  <si>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</si>
  <si>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</si>
  <si>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</si>
  <si>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</si>
  <si>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</si>
  <si>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</si>
  <si>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</si>
  <si>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</si>
  <si>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</si>
  <si>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</si>
  <si>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</si>
  <si>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</si>
  <si>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</si>
  <si>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</si>
  <si>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</si>
  <si>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</si>
  <si>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</si>
  <si>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</si>
  <si>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</si>
  <si>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</si>
  <si>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</si>
  <si>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</si>
  <si>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</si>
  <si>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</si>
  <si>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</si>
  <si>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</si>
  <si>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</si>
  <si>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</si>
  <si>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</si>
  <si>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</si>
  <si>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</si>
  <si>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</si>
  <si>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</si>
  <si>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</si>
  <si>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</si>
  <si>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</si>
  <si>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</si>
  <si>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</si>
  <si>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</si>
  <si>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</si>
  <si>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</si>
  <si>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</si>
  <si>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</si>
  <si>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</si>
  <si>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</si>
  <si>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</si>
  <si>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</si>
  <si>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</si>
  <si>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</si>
  <si>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</si>
  <si>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</si>
  <si>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</si>
  <si>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</si>
  <si>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</si>
  <si>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</si>
  <si>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</si>
  <si>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</si>
  <si>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</si>
  <si>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</si>
  <si>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</si>
  <si>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</si>
  <si>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</si>
  <si>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</si>
  <si>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</si>
  <si>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</si>
  <si>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</si>
  <si>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</si>
  <si>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</si>
  <si>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</si>
  <si>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</si>
  <si>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</si>
  <si>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</si>
  <si>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</si>
  <si>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</si>
  <si>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</si>
  <si>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</si>
  <si>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</si>
  <si>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</si>
  <si>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</si>
  <si>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</si>
  <si>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</si>
  <si>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</si>
  <si>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</si>
  <si>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</si>
  <si>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</si>
  <si>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</si>
  <si>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</si>
  <si>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</si>
  <si>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</si>
  <si>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</si>
  <si>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</si>
  <si>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</si>
  <si>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</si>
  <si>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</si>
  <si>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</si>
  <si>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</si>
  <si>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</si>
  <si>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</si>
  <si>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</si>
  <si>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</si>
  <si>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</si>
  <si>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</si>
  <si>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</si>
  <si>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</si>
  <si>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</si>
  <si>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</si>
  <si>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</si>
  <si>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</si>
  <si>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</si>
  <si>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</si>
  <si>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</si>
  <si>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</si>
  <si>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</si>
  <si>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</si>
  <si>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</si>
  <si>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</si>
  <si>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</si>
  <si>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</si>
  <si>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</si>
  <si>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</si>
  <si>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</si>
  <si>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</si>
  <si>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</si>
  <si>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</si>
  <si>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</si>
  <si>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</si>
  <si>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</si>
  <si>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</si>
  <si>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</si>
  <si>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</si>
  <si>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</si>
  <si>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</si>
  <si>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</si>
  <si>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</si>
  <si>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</si>
  <si>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</si>
  <si>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</si>
  <si>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</si>
  <si>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</si>
  <si>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</si>
  <si>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</si>
  <si>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</si>
  <si>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</si>
  <si>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</si>
  <si>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</si>
  <si>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</si>
  <si>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</si>
  <si>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</si>
  <si>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</si>
  <si>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</si>
  <si>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</si>
  <si>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</si>
  <si>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</si>
  <si>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</si>
  <si>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</si>
  <si>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</si>
  <si>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</si>
  <si>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</si>
  <si>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</si>
  <si>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</si>
  <si>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</si>
  <si>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</si>
  <si>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</si>
  <si>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</si>
  <si>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</si>
  <si>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</si>
  <si>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</si>
  <si>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</si>
  <si>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</si>
  <si>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</si>
  <si>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</si>
  <si>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</si>
  <si>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</si>
  <si>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</si>
  <si>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</si>
  <si>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</si>
  <si>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</si>
  <si>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</si>
  <si>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</si>
  <si>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</si>
  <si>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</si>
  <si>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</si>
  <si>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</si>
  <si>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</si>
  <si>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</si>
  <si>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</si>
  <si>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</si>
  <si>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</si>
  <si>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</si>
  <si>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</si>
  <si>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</si>
  <si>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</si>
  <si>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</si>
  <si>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</si>
  <si>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</si>
  <si>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</si>
  <si>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</si>
  <si>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</si>
  <si>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</si>
  <si>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</si>
  <si>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</si>
  <si>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</si>
  <si>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</si>
  <si>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</si>
  <si>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</si>
  <si>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</si>
  <si>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</si>
  <si>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</si>
  <si>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</si>
  <si>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</si>
  <si>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</si>
  <si>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</si>
  <si>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</si>
  <si>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</si>
  <si>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</si>
  <si>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</si>
  <si>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</si>
  <si>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</si>
  <si>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</si>
  <si>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</si>
  <si>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</si>
  <si>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</si>
  <si>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</si>
  <si>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</si>
  <si>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</si>
  <si>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</si>
  <si>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</si>
  <si>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</si>
  <si>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</si>
  <si>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</si>
  <si>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</si>
  <si>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</si>
  <si>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</si>
  <si>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</si>
  <si>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</si>
  <si>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</si>
  <si>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</si>
  <si>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</si>
  <si>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</si>
  <si>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</si>
  <si>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</si>
  <si>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</si>
  <si>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</si>
  <si>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</si>
  <si>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</si>
  <si>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</si>
  <si>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</si>
  <si>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</si>
  <si>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</si>
  <si>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</si>
  <si>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</si>
  <si>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</si>
  <si>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</si>
  <si>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</si>
  <si>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</si>
  <si>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</si>
  <si>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</si>
  <si>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</si>
  <si>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</si>
  <si>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</si>
  <si>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</si>
  <si>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</si>
  <si>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</si>
  <si>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</si>
  <si>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</si>
  <si>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</si>
  <si>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</si>
  <si>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</si>
  <si>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</si>
  <si>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</si>
  <si>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</si>
  <si>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</si>
  <si>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</si>
  <si>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</si>
  <si>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</si>
  <si>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</si>
  <si>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</si>
  <si>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</si>
  <si>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</si>
  <si>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</si>
  <si>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</si>
  <si>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</si>
  <si>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</si>
  <si>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</si>
  <si>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</si>
  <si>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</si>
  <si>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</si>
  <si>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</si>
  <si>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</si>
  <si>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</si>
  <si>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</si>
  <si>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</si>
  <si>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</si>
  <si>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</si>
  <si>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</si>
  <si>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</si>
  <si>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</si>
  <si>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</si>
  <si>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</si>
  <si>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</si>
  <si>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</si>
  <si>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</si>
  <si>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</si>
  <si>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</si>
  <si>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</si>
  <si>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</si>
  <si>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</si>
  <si>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</si>
  <si>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</si>
  <si>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</si>
  <si>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</si>
  <si>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</si>
  <si>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</si>
  <si>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</si>
  <si>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</si>
  <si>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</si>
  <si>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</si>
  <si>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</si>
  <si>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</si>
  <si>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</si>
  <si>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</si>
  <si>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</si>
  <si>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</si>
  <si>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</si>
  <si>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</si>
  <si>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</si>
  <si>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</si>
  <si>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</si>
  <si>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</si>
  <si>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</si>
  <si>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</si>
  <si>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</si>
  <si>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</si>
  <si>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</si>
  <si>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</si>
  <si>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</si>
  <si>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</si>
  <si>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</si>
  <si>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</si>
  <si>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</si>
  <si>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</si>
  <si>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</si>
  <si>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</si>
  <si>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</si>
  <si>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</si>
  <si>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</si>
  <si>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</si>
  <si>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</si>
  <si>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</si>
  <si>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</si>
  <si>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</si>
  <si>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</si>
  <si>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</si>
  <si>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</si>
  <si>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</si>
  <si>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</si>
  <si>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</si>
  <si>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</si>
  <si>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</si>
  <si>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</si>
  <si>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</si>
  <si>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</si>
  <si>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</si>
  <si>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</si>
  <si>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</si>
  <si>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</si>
  <si>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</si>
  <si>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</si>
  <si>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</si>
  <si>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</si>
  <si>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</si>
  <si>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</si>
  <si>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</si>
  <si>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</si>
  <si>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</si>
  <si>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</si>
  <si>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</si>
  <si>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</si>
  <si>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</si>
  <si>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</si>
  <si>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</si>
  <si>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</si>
  <si>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</si>
  <si>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</si>
  <si>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</si>
  <si>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</si>
  <si>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</si>
  <si>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</si>
  <si>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</si>
  <si>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</si>
  <si>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</si>
  <si>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</si>
  <si>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</si>
  <si>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</si>
  <si>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</si>
  <si>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</si>
  <si>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</si>
  <si>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</si>
  <si>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</si>
  <si>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</si>
  <si>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</si>
  <si>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</si>
  <si>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</si>
  <si>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</si>
  <si>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</si>
  <si>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</si>
  <si>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</si>
  <si>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</si>
  <si>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</si>
  <si>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</si>
  <si>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</si>
  <si>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</si>
  <si>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</si>
  <si>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</si>
  <si>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</si>
  <si>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</si>
  <si>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</si>
  <si>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</si>
  <si>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</si>
  <si>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</si>
  <si>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</si>
  <si>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</si>
  <si>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</si>
  <si>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</si>
  <si>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</si>
  <si>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</si>
  <si>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</si>
  <si>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</si>
  <si>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</si>
  <si>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</si>
  <si>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</si>
  <si>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</si>
  <si>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</si>
  <si>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</si>
  <si>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</si>
  <si>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</si>
  <si>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</si>
  <si>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</si>
  <si>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</si>
  <si>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</si>
  <si>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</si>
  <si>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</si>
  <si>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</si>
  <si>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</si>
  <si>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</si>
  <si>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</si>
  <si>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</si>
  <si>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</si>
  <si>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</si>
  <si>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</si>
  <si>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</si>
  <si>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</si>
  <si>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</si>
  <si>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</si>
  <si>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</si>
  <si>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</si>
  <si>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</si>
  <si>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</si>
  <si>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</si>
  <si>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</si>
  <si>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</si>
  <si>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</si>
  <si>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</si>
  <si>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</si>
  <si>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</si>
  <si>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</si>
  <si>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</si>
  <si>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</si>
  <si>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</si>
  <si>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</si>
  <si>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</si>
  <si>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</si>
  <si>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</si>
  <si>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</si>
  <si>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</si>
  <si>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</si>
  <si>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</si>
  <si>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</si>
  <si>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</si>
  <si>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</si>
  <si>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</si>
  <si>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</si>
  <si>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</si>
  <si>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</si>
  <si>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</si>
  <si>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</si>
  <si>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</si>
  <si>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</si>
  <si>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</si>
  <si>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</si>
  <si>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</si>
  <si>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</si>
  <si>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</si>
  <si>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</si>
  <si>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</si>
  <si>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</si>
  <si>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</si>
  <si>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</si>
  <si>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</si>
  <si>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</si>
  <si>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</si>
  <si>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</si>
  <si>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</si>
  <si>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</si>
  <si>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</si>
  <si>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</si>
  <si>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</si>
  <si>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</si>
  <si>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</si>
  <si>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</si>
  <si>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</si>
  <si>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</si>
  <si>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</si>
  <si>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</si>
  <si>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</si>
  <si>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</si>
  <si>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</si>
  <si>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</si>
  <si>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</si>
  <si>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</si>
  <si>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</si>
  <si>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</si>
  <si>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</si>
  <si>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</si>
  <si>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</si>
  <si>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</si>
  <si>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</si>
  <si>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</si>
  <si>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</si>
  <si>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</si>
  <si>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</si>
  <si>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</si>
  <si>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</si>
  <si>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</si>
  <si>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</si>
  <si>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</si>
  <si>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</si>
  <si>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</si>
  <si>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</si>
  <si>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</si>
  <si>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</si>
  <si>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</si>
  <si>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</si>
  <si>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</si>
  <si>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</si>
  <si>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</si>
  <si>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</si>
  <si>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</si>
  <si>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</si>
  <si>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</si>
  <si>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</si>
  <si>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</si>
  <si>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</si>
  <si>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</si>
  <si>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</si>
  <si>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</si>
  <si>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</si>
  <si>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</si>
  <si>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</si>
  <si>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</si>
  <si>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</si>
  <si>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</si>
  <si>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</si>
  <si>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</si>
  <si>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</si>
  <si>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</si>
  <si>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</si>
  <si>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</si>
  <si>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</si>
  <si>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</si>
  <si>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</si>
  <si>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</si>
  <si>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</si>
  <si>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</si>
  <si>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</si>
  <si>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</si>
  <si>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</si>
  <si>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</si>
  <si>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</si>
  <si>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</si>
  <si>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</si>
  <si>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</si>
  <si>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</si>
  <si>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</si>
  <si>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</si>
  <si>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</si>
  <si>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</si>
  <si>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</si>
  <si>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</si>
  <si>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</si>
  <si>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</si>
  <si>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</si>
  <si>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</si>
  <si>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</si>
  <si>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</si>
  <si>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</si>
  <si>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</si>
  <si>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</si>
  <si>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</si>
  <si>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</si>
  <si>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</si>
  <si>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</si>
  <si>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</si>
  <si>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</si>
  <si>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</si>
  <si>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</si>
  <si>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</si>
  <si>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</si>
  <si>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</si>
  <si>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</si>
  <si>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</si>
  <si>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</si>
  <si>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</si>
  <si>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</si>
  <si>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</si>
  <si>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</si>
  <si>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</si>
  <si>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</si>
  <si>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</si>
  <si>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</si>
  <si>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</si>
  <si>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</si>
  <si>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</si>
  <si>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</si>
  <si>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</si>
  <si>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</si>
  <si>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</si>
  <si>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</si>
  <si>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</si>
  <si>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</si>
  <si>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</si>
  <si>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</si>
  <si>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</si>
  <si>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</si>
  <si>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</si>
  <si>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</si>
  <si>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</si>
  <si>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</si>
  <si>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</si>
  <si>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</si>
  <si>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</si>
  <si>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</si>
  <si>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</si>
  <si>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</si>
  <si>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</si>
  <si>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</si>
  <si>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</si>
  <si>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</si>
  <si>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</si>
  <si>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</si>
  <si>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</si>
  <si>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</si>
  <si>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</si>
  <si>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</si>
  <si>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</si>
  <si>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</si>
  <si>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</si>
  <si>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</si>
  <si>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</si>
  <si>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</si>
  <si>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</si>
  <si>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</si>
  <si>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</si>
  <si>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</si>
  <si>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</si>
  <si>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</si>
  <si>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</si>
  <si>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</si>
  <si>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</si>
  <si>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</si>
  <si>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</si>
  <si>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</si>
  <si>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</si>
  <si>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</si>
  <si>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</si>
  <si>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</si>
  <si>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</si>
  <si>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</si>
  <si>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</si>
  <si>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</si>
  <si>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</si>
  <si>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</si>
  <si>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</si>
  <si>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</si>
  <si>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</si>
  <si>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</si>
  <si>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</si>
  <si>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</si>
  <si>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</si>
  <si>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</si>
  <si>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</si>
  <si>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</si>
  <si>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</si>
  <si>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</si>
  <si>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</si>
  <si>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</si>
  <si>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</si>
  <si>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</si>
  <si>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</si>
  <si>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</si>
  <si>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</si>
  <si>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</si>
  <si>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</si>
  <si>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</si>
  <si>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</si>
  <si>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</si>
  <si>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</si>
  <si>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</si>
  <si>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</si>
  <si>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</si>
  <si>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</si>
  <si>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</si>
  <si>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</si>
  <si>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</si>
  <si>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</si>
  <si>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</si>
  <si>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</si>
  <si>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</si>
  <si>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</si>
  <si>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</si>
  <si>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</si>
  <si>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</si>
  <si>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</si>
  <si>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</si>
  <si>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</si>
  <si>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</si>
  <si>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</si>
  <si>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</si>
  <si>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</si>
  <si>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</si>
  <si>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</si>
  <si>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</si>
  <si>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</si>
  <si>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</si>
  <si>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</si>
  <si>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</si>
  <si>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</si>
  <si>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</si>
  <si>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</si>
  <si>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</si>
  <si>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</si>
  <si>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</si>
  <si>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</si>
  <si>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</si>
  <si>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</si>
  <si>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</si>
  <si>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</si>
  <si>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</si>
  <si>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</si>
  <si>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</si>
  <si>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</si>
  <si>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</si>
  <si>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</si>
  <si>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</si>
  <si>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</si>
  <si>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</si>
  <si>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</si>
  <si>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</si>
  <si>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</si>
  <si>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</si>
  <si>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</si>
  <si>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</si>
  <si>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</si>
  <si>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</si>
  <si>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</si>
  <si>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</si>
  <si>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</si>
  <si>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</si>
  <si>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</si>
  <si>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</si>
  <si>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</si>
  <si>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</si>
  <si>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</si>
  <si>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</si>
  <si>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</si>
  <si>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</si>
  <si>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</si>
  <si>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</si>
  <si>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</si>
  <si>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</si>
  <si>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</si>
  <si>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</si>
  <si>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</si>
  <si>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</si>
  <si>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</si>
  <si>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</si>
  <si>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</si>
  <si>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</si>
  <si>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</si>
  <si>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</si>
  <si>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</si>
  <si>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</si>
  <si>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</si>
  <si>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</si>
  <si>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</si>
  <si>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</si>
  <si>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</si>
  <si>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</si>
  <si>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</si>
  <si>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</si>
  <si>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</si>
  <si>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</si>
  <si>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</si>
  <si>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</si>
  <si>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</si>
  <si>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</si>
  <si>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</si>
  <si>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</si>
  <si>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</si>
  <si>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</si>
  <si>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</si>
  <si>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</si>
  <si>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</si>
  <si>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</si>
  <si>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</si>
  <si>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</si>
  <si>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</si>
  <si>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</si>
  <si>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</si>
  <si>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</si>
  <si>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</si>
  <si>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</si>
  <si>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</si>
  <si>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</si>
  <si>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</si>
  <si>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</si>
  <si>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</si>
  <si>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</si>
  <si>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</si>
  <si>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</si>
  <si>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</si>
  <si>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</si>
  <si>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</si>
  <si>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</si>
  <si>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</si>
  <si>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</si>
  <si>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</si>
  <si>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</si>
  <si>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</si>
  <si>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</si>
  <si>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</si>
  <si>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</si>
  <si>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</si>
  <si>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</si>
  <si>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</si>
  <si>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</si>
  <si>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</si>
  <si>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</si>
  <si>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</si>
  <si>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</si>
  <si>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</si>
  <si>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</si>
  <si>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</si>
  <si>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</si>
  <si>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</si>
  <si>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</si>
  <si>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</si>
  <si>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</si>
  <si>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</si>
  <si>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</si>
  <si>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</si>
  <si>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</si>
  <si>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</si>
  <si>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</si>
  <si>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</si>
  <si>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</si>
  <si>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</si>
  <si>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</si>
  <si>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</si>
  <si>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</si>
  <si>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</si>
  <si>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</si>
  <si>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</si>
  <si>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</si>
  <si>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</si>
  <si>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</si>
  <si>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</si>
  <si>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</si>
  <si>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</si>
  <si>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</si>
  <si>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</si>
  <si>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</si>
  <si>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</si>
  <si>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</si>
  <si>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</si>
  <si>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</si>
  <si>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</si>
  <si>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</si>
  <si>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</si>
  <si>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</si>
  <si>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</si>
  <si>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</si>
  <si>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</si>
  <si>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</si>
  <si>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</si>
  <si>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</si>
  <si>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</si>
  <si>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</si>
  <si>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</si>
  <si>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</si>
  <si>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</si>
  <si>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</si>
  <si>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</si>
  <si>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</si>
  <si>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</si>
  <si>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</si>
  <si>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</si>
  <si>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</si>
  <si>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</si>
  <si>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</si>
  <si>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</si>
  <si>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</si>
  <si>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</si>
  <si>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</si>
  <si>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</si>
  <si>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</si>
  <si>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</si>
  <si>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</si>
  <si>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</si>
  <si>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</si>
  <si>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</si>
  <si>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</si>
  <si>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</si>
  <si>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</si>
  <si>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</si>
  <si>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</si>
  <si>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</si>
  <si>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</si>
  <si>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</si>
  <si>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</si>
  <si>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</si>
  <si>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</si>
  <si>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</si>
  <si>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</si>
  <si>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</si>
  <si>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</si>
  <si>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</si>
  <si>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</si>
  <si>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</si>
  <si>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</si>
  <si>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</si>
  <si>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</si>
  <si>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</si>
  <si>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</si>
  <si>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</si>
  <si>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</si>
  <si>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</si>
  <si>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</si>
  <si>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</si>
  <si>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</si>
  <si>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</si>
  <si>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</si>
  <si>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</si>
  <si>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</si>
  <si>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</si>
  <si>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</si>
  <si>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</si>
  <si>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</si>
  <si>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</si>
  <si>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</si>
  <si>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</si>
  <si>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</si>
  <si>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</si>
  <si>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</si>
  <si>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</si>
  <si>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</si>
  <si>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</si>
  <si>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</si>
  <si>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</si>
  <si>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</si>
  <si>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</si>
  <si>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</si>
  <si>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</si>
  <si>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</si>
  <si>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</si>
  <si>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</si>
  <si>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</si>
  <si>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</si>
  <si>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</si>
  <si>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</si>
  <si>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</si>
  <si>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</si>
  <si>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</si>
  <si>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</si>
  <si>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</si>
  <si>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</si>
  <si>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</si>
  <si>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</si>
  <si>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</si>
  <si>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</si>
  <si>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</si>
  <si>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</si>
  <si>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</si>
  <si>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</si>
  <si>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</si>
  <si>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</si>
  <si>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</si>
  <si>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</si>
  <si>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</si>
  <si>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</si>
  <si>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</si>
  <si>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</si>
  <si>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</si>
  <si>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</si>
  <si>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</si>
  <si>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</si>
  <si>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</si>
  <si>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</si>
  <si>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</si>
  <si>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</si>
  <si>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</si>
  <si>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</si>
  <si>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</si>
  <si>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</si>
  <si>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</si>
  <si>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</si>
  <si>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</si>
  <si>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</si>
  <si>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</si>
  <si>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</si>
  <si>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</si>
  <si>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</si>
  <si>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</si>
  <si>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</si>
  <si>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</si>
  <si>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</si>
  <si>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</si>
  <si>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</si>
  <si>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</si>
  <si>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</si>
  <si>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</si>
  <si>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</si>
  <si>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</si>
  <si>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</si>
  <si>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</si>
  <si>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</si>
  <si>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</si>
  <si>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</si>
  <si>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</si>
  <si>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</si>
  <si>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</si>
  <si>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</si>
  <si>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</si>
  <si>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</si>
  <si>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</si>
  <si>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</si>
  <si>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</si>
  <si>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</si>
  <si>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</si>
  <si>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</si>
  <si>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</si>
  <si>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</si>
  <si>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</si>
  <si>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</si>
  <si>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</si>
  <si>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</si>
  <si>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</si>
  <si>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</si>
  <si>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</si>
  <si>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</si>
  <si>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</si>
  <si>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</si>
  <si>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</si>
  <si>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</si>
  <si>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</si>
  <si>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</si>
  <si>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</si>
  <si>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</si>
  <si>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</si>
  <si>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</si>
  <si>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</si>
  <si>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</si>
  <si>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</si>
  <si>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</si>
  <si>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</si>
  <si>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</si>
  <si>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</si>
  <si>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</si>
  <si>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</si>
  <si>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</si>
  <si>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</si>
  <si>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</si>
  <si>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</si>
  <si>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</si>
  <si>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</si>
  <si>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xml:space="preserve">Graco Inc.						</t>
  </si>
  <si>
    <t/>
  </si>
  <si>
    <t>88 11th Ave NE, Minneapolis, MN 55143 USA</t>
  </si>
  <si>
    <t>Prathika Shetty</t>
  </si>
  <si>
    <t>prathika_shetty@graco.com</t>
  </si>
  <si>
    <t>7632732511</t>
  </si>
  <si>
    <t>James Kleinke</t>
  </si>
  <si>
    <t>Sr. Attorney - Product, Sourcing and Trade Regulatory Compliance</t>
  </si>
  <si>
    <t>jkleinke@graco.com</t>
  </si>
  <si>
    <t>6126236171</t>
  </si>
  <si>
    <t>Derived the answer from responses of 1025 suppliers, out of total 1589 suppliers.</t>
  </si>
  <si>
    <t>Kaohsiung City,Kaohsiung</t>
  </si>
  <si>
    <t>Due Diligence Results Pending</t>
  </si>
  <si>
    <t>Compliant Conformant</t>
  </si>
  <si>
    <t>Springs,Gauteng</t>
  </si>
  <si>
    <t>Bhagwanpur, Roorkee,Uttarākhand</t>
  </si>
  <si>
    <t>No known country of origin | Due Diligence Results Pending</t>
  </si>
  <si>
    <t>Bomba Mbili,Geita</t>
  </si>
  <si>
    <t>Due Diligence Results Pending | No known country of origin</t>
  </si>
  <si>
    <t>Shenzhen, Guangdong Sheng</t>
  </si>
  <si>
    <t>Manaus,Amazonas</t>
  </si>
  <si>
    <t>Due diligence results pending | No known country of origin | Not disclosed per LBMA | Due diligence results pending | No known country of origin | Includes CAHRA | Due diligence results pending | BRAZIL | Due diligence results pending, Excludes Covered Countries and CAHRA, Includes CAHRA</t>
  </si>
  <si>
    <t>Dubai, United Arabic Emirates</t>
  </si>
  <si>
    <t>Due diligence results pending | No known country of origin | Not disclosed per LBMA | Due diligence results pending | No known country of origin | Due diligence results pending | UNITED ARAB EMIRATES</t>
  </si>
  <si>
    <t>Suzhou City,Jiangsu Sheng</t>
  </si>
  <si>
    <t>Due diligence results pending | No known country of origin | Not disclosed per LBMA | No reason to believe sources from DRC or covered countries | Due diligence results pending | Due diligence results pending | No known country of origin | Due diligence results pending | No known country of origin | Due diligence results pending | Not disclosed per LBMA | Due diligence results pending | No known country of origin | CHINA | No known country of origin. | Due diligence results pending, Unknown</t>
  </si>
  <si>
    <t>Medellín，Antioquia</t>
  </si>
  <si>
    <t>HR, R/S</t>
  </si>
  <si>
    <t>Due diligence results pending | No known country of origin | Not disclosed per LBMA | No reason to believe sources from DRC or covered countries | Due diligence results pending | Due diligence results pending | No known country of origin | Due diligence results pending | No known country of origin | Includes CAHRA | Includes CAHRA | Due diligence results pending | Includes CAHRA | Not disclosed per LBMA | Due diligence results pending | No known country of origin | COLOMBIA | No known country of origin. | HR, R/S | Due diligence results pending, Includes CAHRA, Unknown</t>
  </si>
  <si>
    <t>Tourville-les-Ifs，Normandie</t>
  </si>
  <si>
    <t>Due diligence results pending | No known country of origin | Not disclosed per LBMA | Does not source from DRC or covered countries, No known country of origin, Unknown | Due diligence results pending | Due diligence results pending | Due diligence results pending | No known country of origin | No known country of origin | Due diligence results pending | Due diligence results pending | No known country of origin | Due dili | Includes CAHRA | Due diligence results pending | No known country of origin | Due diligence results pending | Due diligence results pending | No known country of origin | Due diligence results pending, No known country of origin, Unknown | FRANCE | No known country of ori | Due diligence results pending, Includes CAHRA, Unknown | Due diligence results pending, No known country of origin, Unknown</t>
  </si>
  <si>
    <t>Kempton Park, Gauteng</t>
  </si>
  <si>
    <t>RCOI confirmed per RMI | Not disclosed by supplier | Not disclosed per RJC | RCOI confirmed per RMI | 0, Not disclosed per RJC, RCOI confirmed per RMI, Unknown</t>
  </si>
  <si>
    <t>Liechtenstein | No known country of origin | China | Not disclosed per LBMA | Does not source from DRC or covered countries, No known country of origin, Unknown | Liechtenstein | Due diligence results pending | Due diligence results pending | LIECHTENSTEIN | No known country of origin | Liechtenstein | Liechtenstein | Due diligence results pending | No known country of origin | Due diligence results pending | LIECH | LIECHTENSTEIN | Liechtenstein | Mineral sourcing not disclosed by RJC | Due diligence results pending | Due diligence results pending | No known country of origin | Due diligence results pending | LIECHTENSTEIN | No known country of origin | Liechtenstein | Liechtenstein | Due diligence results pending, Liechtenstein, Not disclosed per RJC, RCOI confirmed per RMI, Unknown</t>
  </si>
  <si>
    <t>Greenville, North Carolina</t>
  </si>
  <si>
    <t>0, Unknown</t>
  </si>
  <si>
    <t>Due diligence results pending | No known country of origin | Not disclosed per LBMA | Does not source from DRC or covered countries, No known country of origin | Due diligence results pending | Due diligence results pending | Due diligence results pending | No known country of origin | Liechtenstein | Due diligence results pending | No known country of origin | Due diligence results pending | No known country of o | Due diligence results pending | Due diligence results pending | No known country of origin | Due diligence results pending | No known country of origin | Liechtenstein | UNITED STATES OF AMERICA | No known country of origin. | Due diligence results pending, Unknown</t>
  </si>
  <si>
    <t>Rudrapur,Uttarakhand</t>
  </si>
  <si>
    <t>0, Unknown, but some recycled/scrap</t>
  </si>
  <si>
    <t>Recycled/Scrap | No known country of origin | Singapore, USA, Japan, Kazakhstan, India, China, Republic Of Korea, Brazil, South Africa, Australia, Chile, Peru, Indonesia, Recycled/Scrap | Not disclosed per LBMA | No known country of origin, No reason to believe sources from DRC or covered countries | Recycled/Scrap | Due diligence results pending | Due diligence results pending | No known country of origin | Recycled/Scrap, Liechtenstein | Recycled/Scrap | Due diligence results pending | No known country of origin | Due diligence results pending | No | Recycled/Scrap | Due diligence results pending | Due diligence results pending | No known country of origin | Due diligence results pending | No known country of origin | Recycled/Scrap, Liechtenstein | Recycled/Scrap | INDIA | No known country of origin. | Due diligence results pending, Recycled/Scrap, Unknown</t>
  </si>
  <si>
    <t>Mentor,Ohio</t>
  </si>
  <si>
    <t>Recycled/Scrap | No known country of origin | Not disclosed per LBMA | Does not source from DRC or covered countries, No known country of origin, Unknown | Recycled/Scrap | Due diligence results pending | Due diligence results pending | No known country of origin | Recycled/Scrap, Liechtenstein | Recycled/Scrap | Due diligence results pending | No known country of origin | Due diligence results pending | No | Recycled/Scrap | Due diligence results pending | Due diligence results pending | No known country of origin | Due diligence results pending | No known country of origin | Recycled/Scrap, Liechtenstein | Recycled/Scrap | UNITED STATES OF AMERICA | No known | Due diligence results pending, Liechtenstein, Recycled/Scrap, Recycled/Scrap, Unknown</t>
  </si>
  <si>
    <t>Hamar,Innlandet</t>
  </si>
  <si>
    <t>Norway, Rwanda | No known country of origin | Not disclosed per LBMA | Does not source from DRC or covered countries, No known country of origin | Norway, Rwanda | Due diligence results pending | Due diligence results pending | No known country of origin | Rwanda, China, United States, Chile, Japan, Norway, Liechtenstein | Norway, Rwanda | Due diligence results pending | No known country of origin | | Norway, Rwanda | Due diligence results pending | Due diligence results pending | No known country of origin | Due diligence results pending | No known country of origin | Rwanda, China, United States, Chile, Japan, Norway, Liechtenstein | Norway, Rwanda | | Due diligence results pending, Norway, Rwanda, Rwanda, Norway, Unknown</t>
  </si>
  <si>
    <t>Coimbatore,Tamil Nādu</t>
  </si>
  <si>
    <t>Due diligence results pending | No known country of origin | Not disclosed per LBMA | No known country of origin, No reason to believe sources from DRC or covered countries | Due diligence results pending | Due diligence results pending | Due diligence results pending | No known country of origin | Liechtenstein | Due diligence results pending | No known country of origin | Due diligence results pending | No known country of o | Due diligence results pending | Due diligence results pending | No known country of origin | Due diligence results pending | No known country of origin | Liechtenstein | INDIA | No known country of origin. | Due diligence results pending, Unknown</t>
  </si>
  <si>
    <t>Haridwar,Uttarākhand</t>
  </si>
  <si>
    <t>0, Unknown, Unknown, but some recycled/scrap | 0, Unknown, but some recycled/scrap</t>
  </si>
  <si>
    <t>India, Recycled/Scrap | No known country of origin | Due diligence results pending | Not disclosed per LBMA | Due diligence results pending, No known country of origin, No reason to believe sources from DRC or covered countries | India, Recycled/Scrap | Due diligence results pending | Due diligence results pending | Belgium, Canada, Philippines, Japan, China, Brazil, Malaysia, Bolivia, Peru, Germany, India, Recycled/Scrap | Due diligence results pending | No known country of origi | India, Recycled/Scrap | Due diligence results pending | Due diligence results pending | No known country of origin | Due diligence results pending | Belgium, Canada, Philippines, Japan, China, Brazil, Malaysia, Bolivia, Peru, Germany, India, Recycled/Scra | Due diligence results pending, India, Recycled/Scrap, Recycled/Scrap, India, Belgium, Brazil, Canada, China, Germany, Japan, Malaysia, Peru, Philippines, Liechtenstein, Unknown | Due diligence results pending, India, Recycled/Scrap, No known country of origin, Recycled/Scrap, India, Belgium, Brazil, Canada, China, Germany, Japan, Malaysia, Peru, Philippines, Liechtenstein, Unknown, Unknown, but no reason to believe sources from co</t>
  </si>
  <si>
    <t>Mumbai,Mahārāshtra</t>
  </si>
  <si>
    <t>0, Unknown | not disclosed yet | 0, Unknown</t>
  </si>
  <si>
    <t>Liechtenstein | No known country of origin | Not disclosed per LBMA | Due diligence results pending, No known country of origin, Reason to believe sources from the DRC or covered countries, Unknown | Liechtenstein | Due diligence results pending | Due diligence results pending | No known country of origin | Liechtenstein | Liechtenstein | Due diligence results pending | No known country of origin | Due diligence results pending | No known country of o | Liechtenstein | Due diligence results pending | Due diligence results pending | No known country of origin | Due diligence results pending | No known country of origin | Liechtenstein | Liechtenstein | Due diligence results pending, Liechtenstein, No know | Due diligence results pending, Liechtenstein, Unknown | Due diligence results pending, Liechtenstein, No known country of origin, Unknown</t>
  </si>
  <si>
    <t>Okayama, Okayama</t>
  </si>
  <si>
    <t>RCOI confirmed per RMI, Recycled, Scrap, Recyled/Scrap | 0 | Recyled/Scrap | Recycled, Scrap | 0 | Recyled/Scrap | Recycled, Scrap | R/S | RCOI confirmed per RMI | Recycled, Scrap | 0 | Recyled/Scrap | Recycled, Scrap | R/S | 0, JAPAN, No information, R/S, RCOI confirmed per RMI, Recycled, Scrap, Recycled/scrap only, Recyled/Scrap, Unknown, but some recycled/scrap | RCOI confirmed per RMI | 0, RCOI confirmed per RMI, Recycled, Scrap, Unknown, but some recycled/scrap | 0, JAPAN, No information, R/S, RCOI confirmed per RMI, Recycled, Scrap, Recycled/scrap only, Recyled/Scrap, Unknown, but some recycled/scrap</t>
  </si>
  <si>
    <t>Brazil, Japan, Panama, Recycled/Scrap, Thailand | Brazil, Japan, Liechtenstein, Panama, Recycled/Scrap, Thailand | No known country of origin | Not disclosed per LBMA | Does not source from DRC or covered countries, Due diligence results pending, Mineral sourcing R/S, No known country of origin, RCOI confirmed per RMI, Recycled/Scrap Only, Recyled/Scrap | Brazil, Japan, Liechtenstein, Panama, Recycled/Scrap, Thailand | Recycled/Scrap | 0 | Due diligence results pending | Recyled/Scrap | No known country of origin | R/S | Recycled/Scrap Only | Due diligence results pending | Recycled/Scrap | No known countr | Recycled/Scrap Only | Brazil, Japan, Liechtenstein, Panama, Recycled/Scrap, Thailand | Recycled/Scrap Only | Recycled/Scrap Only | Mineral sourcing R/S | Recycled, Scrap | Due diligence results pending | Recycled/Scrap Only | Due diligence results pending | No known country of | Brazil, Japan, Liechtenstein, Panama, Recycled/Scrap, Thailand, Brazil, Japan, Liechtenstein, Panama, Thailand, Recycled/Scrap, Brazil, Japan, Panama, Recycled/Scrap, Thailand, Due diligence results pending, RCOI confirmed per RMI, Recycled, Scrap, Recycl | Brazil, Japan, Liechtenstein, Panama, Recycled/Scrap, Thailand, Brazil, Japan, Liechtenstein, Panama, Thailand, Recycled/Scrap, CID003425, Due diligence results pending, Mineral sourcing R/S, Mineral sourcing R/S based on RMAP-RMI's RCOI data, No informat</t>
  </si>
  <si>
    <t>Kazuno, Akita</t>
  </si>
  <si>
    <t>Brazil, Japan, Panama, Recycled/Scrap, Thailand | Brazil, Japan, Liechtenstein, Panama, Recycled/Scrap, Thailand | No known country of origin | Not disclosed per LBMA | Does not source from DRC or covered countries, Due diligence results pending, Mineral sourcing R/S, No known country of origin, RCOI confirmed per RMI, Recycled/Scrap Only, Recyled/Scrap | Brazil, Japan, Liechtenstein, Panama, Recycled/Scrap, Thailand | Recycled/Scrap | 0 | Due diligence results pending | Recyled/Scrap | No known country of origin | R/S | Recycled/Scrap Only | Due diligence results pending | Recycled/Scrap | No known countr | Recycled/Scrap Only | Brazil, Japan, Liechtenstein, Panama, Recycled/Scrap, Thailand | Recycled/Scrap Only | Recycled/Scrap Only | Mineral sourcing R/S | Recycled, Scrap | Due diligence results pending | Recycled/Scrap Only | Due diligence results pending | No known country of | Brazil, Japan, Liechtenstein, Panama, Recycled/Scrap, Thailand, Brazil, Japan, Liechtenstein, Panama, Thailand, Recycled/Scrap, Brazil, Japan, Panama, Recycled/Scrap, Thailand, Due diligence results pending, RCOI confirmed per RMI, Recycled, Scrap, Recycl | Brazil, Japan, Liechtenstein, Panama, Recycled/Scrap, Thailand, Brazil, Japan, Liechtenstein, Panama, Thailand, Recycled/Scrap, CID003424, Due diligence results pending, Mineral sourcing R/S, Mineral sourcing R/S based on RMAP-RMI's RCOI data, No informat</t>
  </si>
  <si>
    <t>Ahmedab,Gujarāt</t>
  </si>
  <si>
    <t>Democratic Republic of Congo, India | No known country of origin | Not disclosed per LBMA | Democratic Republic of the Congo, India | Does not source from DRC or covered countries, Due diligence results pending, No known country of origin | Democratic Republic of Congo, India | Due diligence results pending | Due diligence results pending | No known country of origin | India, Malawi, Argentina, Australia, Austria, Belgium, Brazil, Cambodia, Canada, Chile, China, Democratic Republic of Congo, | Democratic Republic of Congo, India | Due diligence results pending | Due diligence results pending | No known country of origin | Due diligence results pending | No known country of origin | India, Malawi, Argentina, Australia, Austria, Belgium, Brazil, | Democratic Republic of Congo, India, DRC, India, Due diligence results pending, Unknown | Democratic Republic of Congo, India, DRC, India, Due diligence results pending, India, Malawi, Argentina, Australia, Austria, Belgium, Brazil, Cambodia, Canada, Chile, China, Democratic Republic of Congo, Djibouti, Ecuador, Egypt, Estonia, Ethiopia, Franc</t>
  </si>
  <si>
    <t>Cochin,Kerala</t>
  </si>
  <si>
    <t>India, Recycled/Scrap | India | No known country of origin | Not disclosed per LBMA | Due diligence results pending, No known country of origin, No reason to believe sources from DRC or covered countries | India | Due diligence results pending | Due diligence results pending | No known country of origin | India, Australia, Canada, Chile, China, Indonesia, Japan, Peru, United States, Argentina, Austria, Belgium, Brazil, Cambodia, Colombia, Djibouti, Ecuador, | India | Due diligence results pending | Due diligence results pending | No known country of origin | Due diligence results pending | No known country of origin | India, Australia, Canada, Chile, China, Indonesia, Japan, Peru, United States, Argentina, Aus | Due diligence results pending, India, India, Australia, Canada, Chile, China, Indonesia, Japan, Peru, United States, Argentina, Austria, Belgium, Brazil, Cambodia, Colombia, Djibouti, Ecuador, Egypt, Estonia, Ethiopia, France, Germany, Guyana, Hungary, Ir</t>
  </si>
  <si>
    <t>Sharjah,Ash Shāriqah</t>
  </si>
  <si>
    <t>Recycled/Scrap, United Arab Emirates | No known country of origin | Not disclosed per LBMA | Due diligence results pending, No known country of origin, Reason to believe sources from the DRC or covered countries | Recycled/Scrap, United Arab Emirates | Due diligence results pending | Due diligence results pending | Canada, Germany | No known country of origin | Due diligence results pending | No known country of origin | United Arab Emirates, Canada, Germany, Recyc | Recycled/Scrap, United Arab Emirates | Due diligence results pending | Due diligence results pending | No known country of origin | Due diligence results pending | Canada, Germany | No known country of origin | Due diligence results pending | No known cou | Due diligence results pending, Recycled/Scrap, United Arab Emirates, United Arab Emirates, Recycled/Scrap, Unknown | Due diligence results pending, No known country of origin, Recycled/Scrap, United Arab Emirates, United Arab Emirates, Canada, Germany, Recycled/Scrap, Liechtenstein, United Arab Emirates, Recycled/Scrap, Unknown, Unknown with reason to believe may source</t>
  </si>
  <si>
    <t>Fairfield,Ohio</t>
  </si>
  <si>
    <t>Angola, Argentina, Australia, Austria, Belgium, Brazil, Burundi, Cambodia, Canada, Central African Republic, Chile, China, Colombia, Djibouti, Ecuador, Egypt, Estonia, Ethiopia, France, Germany, Guyana, Hungary, India, Indonesia, Ireland, Israel, Italy, J | Argentina, Australia, Austria, Belgium, Brazil, Cambodia, Canada, Chile, China, Colombia, Djibouti, Ecuador, Egypt, Estonia, Guyana, Hungary, India, Japan, Kazakhstan, Korea, Luxembourg, Malaysia, Mongolia, Myanmar, Portugal, Switzerland, United States | No known country of origin | Not disclosed per LBMA | Does not source from DRC or covered countries, DRC or an adjoining country (Covered Countries), Myanmar, Cambodia, Malaysia, Kazakhstan, Portugal, Austria, Mongolia, Luxembourg, Republic Of Korea, Guyana, Brazil, Chile, Laos, Ecuador, Colombia, Argentina, | Argentina, Australia, Austria, Belgium, Brazil, Cambodia, Canada, Chile, China, Colombia, Djibouti, Ecuador, Egypt, Estonia, Guyana, Hungary, India, Japan, Kazakhstan, Korea, Luxembourg, Malaysia, Mongolia, Myanmar, Portugal, Switzerland, United States | | Angola, Burundi, Central African Republic, Rwanda, South Sudan, Tanzania, Uganda, Zambia, Argentina, Australia, Austria, Belgium, Bolivia, Brazil, Cambodia, Canada, Chile, China, Colombia, Czech Republic, Djibouti, Ecuador, Egypt, Estonia, Ethiopia, Franc</t>
  </si>
  <si>
    <t>Pyeongtaek-si, Gyeonggi-do</t>
  </si>
  <si>
    <t>RCOI confirmed per RMI | Not disclosed by supplier | 0, KOREA, REPUBLIC OF, No information, Not disclosed by supplier, RCOI confirmed per RMI, Some are recycled or scrap sourced but not all, Unknown, Unknown, but some recycled/scrap | Some are recycled or scrap sourced but not al | 0, RCOI confirmed per RMI, Some are recycled or scrap sourced but not all., Unknown, but some recycled/scrap | 0, KOREA, REPUBLIC OF, No information, Not disclosed by supplier, RCOI confirmed per RMI, Some are recycled or scrap sourced but not all, Unknown, Unknown, but some recycled/scrap</t>
  </si>
  <si>
    <t>Recycled/Scrap | Korea, Recycled/Scrap | No known country of origin | Not disclosed per LBMA | Republic of Korea, Recycled/Scrap | Does not source from DRC or covered countries, Excludes Covered Countries and CAHRA, No known country of origin, Republic Of Korea | Korea, Recycled/Scrap | Korea | Republic Of Korea | No known country of origin | Republic Of Korea | Korea | KOREA (REPUBLIC OF); UNKNOWN | No known country of origin | Korea, Recycled/Scrap, Indonesia | Excludes Covered Countries and CAHRA | Korea, Recyc | Excludes Covered Countries and CAHRA | Mineral sourcing LR,R/S, based on RMAP-RMI's RCOI data with mining in Korea | Korea, Recycled/Scrap | Excludes Covered Countries and CAHRA | Mineral sourcing LR,R/S, based on RMAP-RMI's RCOI data with mining in Korea | Excludes Covered Countries and CAHRA | Korea | Republic Of Korea | No known country of origin | Korea | Excludes C | Excludes Covered Countries and CAHRA, Indonesia, Republic of Korea, Recycled/Scrap, Korea, Korea, Recycled/Scrap, Korea, Recycled/Scrap, Indonesia, RCOI confirmed per RMI, Recycled/Scrap, Republic Of Korea, Some are recycled or scrap sourced but not all. | CID003189, Excludes Covered Countries and CAHRA, Indonesia, Republic of Korea, Recycled/Scrap, Korea, Korea, Recycled/Scrap, Korea, Recycled/Scrap, Indonesia, Mineral sourcing LR,R/S, based on RMAP-RMI's RCOI data with mining in Korea, Mineral sourcing LR</t>
  </si>
  <si>
    <t>Accra,Greater Accra</t>
  </si>
  <si>
    <t>Ghana | No known country of origin | Not disclosed per LBMA | Due diligence results pending, No known country of origin, No reason to believe sources from DRC or covered countries | Ghana | Due diligence results pending | Due diligence results pending | No known country of origin | Ghana, Brazil, Canada, China, Mexico, Portugal, Russian Federation, United States, Burkina Faso, Mali, Liechtenstein | Ghana | Due diligence results pendi | Ghana | Due diligence results pending | Due diligence results pending | No known country of origin | Due diligence results pending | No known country of origin | Ghana, Brazil, Canada, China, Mexico, Portugal, Russian Federation, United States, Burkina Fa | Due diligence results pending, Ghana, Ghana, Brazil, Canada, China, Mexico, Portugal, Russian Federation, United States, Burkina Faso, Mali, Liechtenstein, Unknown</t>
  </si>
  <si>
    <t>Entebbe,Wakiso</t>
  </si>
  <si>
    <t>#N/A, Recycled, Scrap, Unknown, Unknown, but some recycled/scrap | #N/A, Unknown, but some recycled/scrap</t>
  </si>
  <si>
    <t>Recycled/Scrap, Uganda | No known country of origin | Not disclosed per LBMA | Recycled/Scrap, Uganda | Uganda | Uganda | No known country of origin | Uganda | No known country of origin | Uganda, Andorra, Recycled/Scrap | Recycled/Scrap, Uganda | #N/A, No known country of origin, Recycled/Scrap, Japan, Canada, Bolivia, Peru, Portug | #N/A, Recycled/Scrap, Uganda, Uganda, Uganda, Recycled/Scrap | #N/A, No known country of origin, Recycled/Scrap, Japan, Canada, Bolivia, Peru, Portugal, Spain, DRC or an adjoining country (Covered Countries), Australia, Indonesia | Recyled/Scrap | Recycled/Scrap Only | Recycle/Scrap, Canada, Japan, Bolivia, Peru, Por</t>
  </si>
  <si>
    <t>Vilnius,Vilnius</t>
  </si>
  <si>
    <t>Democratic Republic of Congo, Lithuania, Recycled/Scrap | No known country of origin | Not disclosed per LBMA | Democratic Republic of the Congo, Lithuania, Recycled/Scrap | Lithuania, No known country of origin, No reason to believe sources from DRC or covered countries | Democratic Republic of Congo, Lithuania, Recycled/Scrap | Lithuania | Lithuania | China, Recycled/Scrap, DRC or an adjoining country (Covered Countries) | No known country of origin | Lithuania | No known country of origin | Lithuania, Recycled/Scrap, Chi | Democratic Republic of Congo, Lithuania, Recycled/Scrap | Lithuania | Lithuania | No known country of origin | Lithuania | China, Recycled/Scrap, DRC or an adjoining country (Covered Countries) | No known country of origin | Lithuania | No known country o | Democratic Republic of Congo, Lithuania, Recycled/Scrap, DRC, Lithuania, Recycled/Scrap, Lithuania, Lithuania, Recycled/Scrap, China, United States, Argentina, Australia, Austria, Belgium, Brazil, Cambodia, Canada, Chile, Colombia, Democratic Republic of</t>
  </si>
  <si>
    <t>Arezzo, Toscana</t>
  </si>
  <si>
    <t>Not disclosed by supplier, RCOI confirmed as per RMI., RCOI confirmed per RMI | Not disclosed by supplier | 0 | RCOI confirmed as per RMI. | RCOI confirmed per RMI | RCOI confirmed as per RMI and disclosed by RJC | RCOI confirmed as per RMI and disclosed by RJC | Not disclosed by supplier | 0 | RCOI confirmed as per RMI. | RCOI confi | Not disclosed by supplier | Not disclosed per RJC | RCOI confirmed as per RMI and disclosed by RJC | Not disclosed by supplier | 0 | RCOI confirmed as per RMI. | RCOI confirmed per RMI | RCOI confirmed as per RMI and disclosed by RJC | See aggregated data | 0, Not disclosed by supplier, Unknown, but some recycled/scrap | 0, ITALY, No information, Not disclosed by supplier, Not disclosed by supplier | Recyled, Scrap, Not disclosed per RJC, RCOI confirmed as per RMI., RCOI confirmed per RMI, See aggregated data below for RJC Sourcing, Unknown, Unknown, but some recycled/scr</t>
  </si>
  <si>
    <t>Angola, Argentina, Australia, Austria, Belgium, Brazil, Burundi, Cambodia, Canada, Central African Republic, Chile, China, Colombia, Djibouti, Ecuador, Egypt, Estonia, Ethiopia, France, Germany, Guyana, Hungary, India, Indonesia, Ireland, Israel, Italy, J | Argentina, Austria, Belgium, Brazil, Cambodia, Canada, Chile, China, Colombia, Ecuador, Ethiopia, Germany, Guyana, Hungary, India, Italy, Japan, Kazakhstan, Korea, Luxembourg, Malaysia, Mongolia, Myanmar, Namibia, Portugal, Recycled/Scrap, United States | Italy | Not disclosed per RJC | Argentina, Brazil, Canada, Chile, Colombia, Ecuador, Indonesia, Malaysia, Mexico, Mongolia, Peru, Suriname, Sweden, Tanzania, United States | Does not source from DRC or covered countries, Italy, Italy, USA, China, RCOI confirmed as per RMI., RCOI confirmed per RMI, Unknown | Argentina, Austria, Belgium, Brazil, Cambodia, Canada, Chile, China, Colombia, Ecuador, Ethiopia, Germany, Guyana, Hungary, India, Italy, Japan, Kazakhstan, Korea, Luxembourg, Malaysia, Mongolia, Myanmar, Namibia, Portugal, Recycled/Scrap, United States | | Angola, Burundi, Central African Republic, Rwanda, South Sudan, Tanzania, Uganda, Zambia, Argentina, Australia, Austria, Belgium, Brazil, Cambodia, Canada, Chile, China, Colombia, Djibouti, Ecuador, Egypt, Estonia, Ethiopia, France, Germany, Guyana, Hunga</t>
  </si>
  <si>
    <t>Marrickville,New South Wales</t>
  </si>
  <si>
    <t>not disclosed yet</t>
  </si>
  <si>
    <t>Due diligence results pending | No known country of origin | Not disclosed per LBMA | No known country of origin, No reason to believe sources from DRC or covered countries | Due diligence results pending | No known country of origin | Due diligence results pending | Due diligence results pending | No known country of origin | Due diligence results pending | No known country of origin | Due diligence results pending | AUSTRALIA | No known country of origin. | not disclosed yet</t>
  </si>
  <si>
    <t>Mejillones, Antofagasta</t>
  </si>
  <si>
    <t>Not disclosed by supplier, RCOI confirmed as per RMI., RCOI confirmed per RMI | Not disclosed by supplier | 0 | RCOI confirmed as per RMI. | RCOI confirmed per RMI | RCOI confirmed as per RMI. | RCOI confirmed as per RMI. | Not disclosed by supplier | 0 | RCOI confirmed as per RMI. | RCOI confirmed per RMI | RCOI confirmed as per RMI | RCOI confirmed per RMI | Sourced from Mines/Recyale/Scrap | Not disclosed by supplier | RCOI confirmed as per RMI | not available | Not disclosed by supplier | Not disclosed by supplier | RCOI confirmed as per RMI. | Not disclosed by supplier | 0 | RCOI confirmed as per RMI. | RC | 0, Not disclosed per LBMA, RCOI confirmed as per RMI | not available | Not disclosed by supplier | Not disclosed by supplier, RCOI confirmed per RMI, Unknown, but some recycled/scrap | 0, CHILE, Excludes Covered Countries, LR, No information, Not disclosed by supplier, Not disclosed by supplier | RCOI confirmed as per RMI, RCOI confirmed as per RMI | not available | Not disclosed by supplier | Not disclosed by supplier, RCOI confirmed a</t>
  </si>
  <si>
    <t>Canada, Chile, Ghana, Guinea, Guyana, India, Peru | Argentina, Australia, Austria, Brazil, Canada, Chile, China, Ethiopia, Germany, Ghana, Guinea, Guyana, India, Indonesia, Japan, Malaysia, Mexico, Mongolia, Mozambique, Namibia, Niger, Nigeria, Peru, Recycled/Scrap, Switzerland, United States, Zambia | No known country of origin | L1 | Brazil, Canada, Chile, Guinea, Guyana | Does not source from DRC or covered countries, DRC or an adjoining country (Covered Countries), Argentina, USA, Japan, Zambia, Switzerland, Canada, China, Australia, Chile, Peru, Germany, Indonesia, Excludes Covered Countries and CAHRA, Mineral sourcing L | Argentina, Australia, Austria, Brazil, Canada, Chile, China, Ethiopia, Germany, Ghana, Guinea, Guyana, India, Indonesia, Japan, Malaysia, Mexico, Mongolia, Mozambique, Namibia, Niger, Nigeria, Peru, Recycled/Scrap, Switzerland, United States, Zambia | Chi | Excludes Covered Countries and CAHRA | Argentina, Australia, Austria, Brazil, Canada, Chile, China, Ethiopia, Germany, Ghana, Guinea, Guyana, India, Indonesia, Japan, Malaysia, Mexico, Mongolia, Mozambique, Namibia, Niger, Nigeria, Peru, Recycled/Scrap, Switzerland, United States, Zambia | Exc | 0, Argentina, Australia, Austria, Brazil, Canada, Chile, China, Ethiopia, Germany, Ghana, Guinea, Guyana, India, Indonesia, Japan, Malaysia, Mexico, Mongolia, Mozambique, Namibia, Niger, Nigeria, Peru, Recycled/Scrap, Switzerland, United States, Zambia, C</t>
  </si>
  <si>
    <t>Gunsan-si, Jeollabuk-do</t>
  </si>
  <si>
    <t>RCOI confirmed per RMI, Recycled, Scrap, Recyled/Scrap | Recycled, Scrap | 0 | Recyled/Scrap | Recyled/Scrap | Recyled/Scrap | Recycled, Scrap | 0 | Recyled/Scrap | Recyled/Scrap | R/S | 0 | RCOI confirmed per RMI | Sourced from Mines/Recyale/Scrap | Recycled, Scrap | Recycled, Scrap | Recyled/Scrap | Recycled, Scrap | 0 | Recyled/Scrap | Recyled/Scrap | R/S | 0 | 0, KOREA, REPUBLIC OF, No information, R/S, RCOI confirmed per RMI, Recycled, Scrap, Recycled, Scrap | R | 0, RCOI confirmed per RMI, Recycled, Scrap, Recycled/Scrap | not available | Recycled, Scrap | Recycled, Scrap | Recycled, Scrap, not disclosed by supplier, Unknown, but some recycled/scrap | 0, KOREA, REPUBLIC OF, No information, R/S, RCOI confirmed per RMI, Recycled, Scrap, Recycled, Scrap | Recycled/Scrap, Recycled/Scrap | not available | Recycled, Scrap | Recycled, Scrap | Recycled, Scrap, not disclosed by supplier, Recyled/Scrap, Sourced</t>
  </si>
  <si>
    <t>Australia, Austria, Belgium, Brazil, Canada, Chile, China, Colombia, Egypt, France, Germany, Hungary, India, Indonesia, Ireland, Israel, Japan, Luxembourg, Malaysia, Netherlands, Peru, Portugal, Recycled/Scrap, Singapore, Slovakia, Spain, Switzerland, Tha | Argentina, Australia, Austria, Belgium, Brazil, Cambodia, Canada, Chile, China, Colombia, Ecuador, Ethiopia, Germany, Guyana, Hungary, India, Japan, Kazakhstan, Korea, Luxembourg, Malaysia, Mongolia, Myanmar, Namibia, Peru, Portugal, Recycled/Scrap | No known country of origin | R/S | Australia, Austria, Belgium, Brazil, Canada, Chile, China, Colombia, Egypt, France, Germany, Hungary, India, Indonesia, Ireland, Israel, Japan, Republic of Korea, Luxembourg, Malaysia, Netherlands, Niger, Nigeria, Peru, Portugal, Recycled/Scrap, Singapore | Does not source from DRC or covered countries, Mineral sourcing R/S, Myanmar, Cambodia, Malaysia, Kazakhstan, Portugal, Mongolia, Austria, Luxembourg, Guyana, Republic Of Korea, Brazil, Chile, Laos, Colombia, Ecuador, Argentina, Hungary, Japan, India, Can | Argentina, Australia, Austria, Belgium, Brazil, Cambodia, Canada, Chile, China, Colombia, Ecuador, Ethiopia, Germany, Guyana, Hungary, India, Japan, Kazakhstan, Korea, Luxembourg, Malaysia, Mongolia, Myanmar, Namibia, Peru, Portugal, Recycled/Scrap | Recy | Recycled/Scrap Only | Recycled/Scrap, Korea, Chile, China, Peru, Argentina, Canada, Germany, Japan, Austria, Belgium, Brazil, Cambodia, Colombia, Ecuador, Ethiopia, Guyana, Hungary, India, Kazakhstan, Luxembourg, Malaysia, Mongolia, Myanmar, Namibia, Portugal, Australia, Indon | Argentina, Australia, Austria, Belgium, Bolivia, Brazil, Cambodia, Canada, Chile, China, Colombia, Czech Republic, Djibouti, Ecuador, Egypt, Estonia, Ethiopia, France, Germany, Guyana, Hungary, India, Indonesia, Ireland, Israel, Ivory Coast, Japan, Kazakh</t>
  </si>
  <si>
    <t>New Delhi,Delhi</t>
  </si>
  <si>
    <t>India, Recycled/Scrap | No known country of origin | Not disclosed per LBMA | Does not source from DRC or covered countries, Due diligence results pending, No known country of origin | India, Recycled/Scrap | Due diligence results pending | Due diligence results pending | No known country of origin | India, Belgium, Canada, China, Hong Kong, Indonesia, Sweden, Switzerland, United Kingdom, United States, Recycled/Scrap, Liechtenstein | I | India, Recycled/Scrap | Due diligence results pending | Due diligence results pending | No known country of origin | Due diligence results pending | No known country of origin | India, Belgium, Canada, China, Hong Kong, Indonesia, Sweden, Switzerland, Uni | Due diligence results pending, India, Belgium, Canada, China, Hong Kong, Indonesia, Sweden, Switzerland, United Kingdom, United States, Recycled/Scrap, Liechtenstein, India, Recycled/Scrap, Unknown | Due diligence results pending, India, Belgium, Canada, China, Hong Kong, Indonesia, Sweden, Switzerland, United Kingdom, United States, Recycled/Scrap, Liechtenstein, India, Recycled/Scrap, No known country of origin, Unknown, Unknown, but no reason to be</t>
  </si>
  <si>
    <t>Warwick,Rhode Island</t>
  </si>
  <si>
    <t>China, Eritrea, Recycled/Scrap, United States | No known country of origin | Not disclosed per LBMA | China, USA, Does not source from DRC or covered countries, No known country of origin | United States, China | China, USA | Republic Of Korea, Austria | No known country of origin | China, USA | United States, China | No known country of origin | United States, China, Eritrea, Austria, Korea, Germany, Recycled/Scrap | China, Eritrea, Recycle | China, Eritrea, Recycled/Scrap, United States | United States, China | China, USA | No known country of origin | United States, China | China, USA | Republic Of Korea, Austria | No known country of origin | China, USA | United States, China | No known cou | China, Eritrea, Recycled/Scrap, United States, China, Eritrea, USA, Recycled/Scrap, China, USA, United States, China, Unknown | China, Eritrea, Recycled/Scrap, United States, China, Eritrea, USA, Recycled/Scrap, China, USA, No known country of origin, United States, China, United States, China, Eritrea, Austria, Korea, Germany, Recycled/Scrap, Unknown</t>
  </si>
  <si>
    <t>Pforzheim,Baden-Württemberg</t>
  </si>
  <si>
    <t>Canada, Germany, Recycled/Scrap | No known country of origin | Not disclosed per LBMA | Canada, Germany, Does not source from DRC or covered countries, No known country of origin | Canada, Germany, Recycled/Scrap | Germany, Canada | Canada, Germany | Recycled/Scrap, Republic Of Korea, South Africa | No known country of origin | Canada, Germany | Germany, Canada | No known country of origin | Germany, Canada, Recycled/Scrap, South Af | Canada, Germany, Recycled/Scrap | Germany, Canada | Canada, Germany | No known country of origin | Germany, Canada | Canada, Germany | Recycled/Scrap, Republic Of Korea, South Africa | No known country of origin | Canada, Germany | Germany, Canada | No kn | Canada, Germany, Canada, Germany, Recycled/Scrap, Germany, Canada, Unknown | Canada, Germany, Canada, Germany, Recycled/Scrap, Germany, Canada, Germany, Canada, Recycled/Scrap, South Africa, Korea, Australia, China, France, Hong Kong, Japan, Malaysia, Mozambique, Peru, Philippines, Singapore, Switzerland, Taiwan, Thailand, Viet Na</t>
  </si>
  <si>
    <t>KYSHTYM COPPER-ELECTROLYTIC PLANT ZAO</t>
  </si>
  <si>
    <t>Kyshtym,Chelyabinskaya oblast'</t>
  </si>
  <si>
    <t>Recycled/Scrap, Saudi Arabia | No known country of origin | Due diligence results pending | Not disclosed per LBMA | Saudi Arabia | Russia, Saudi Arabia | India, Indonesia, Recycled/Scrap | No known country of origin | Russia, Saudi Arabia | Saudi Arabia | No known country of origin | Saudi Arabia, Russian Federation, Recycled/Scrap, India, Indonesia, United Arab Emirat | Recycled/Scrap, Saudi Arabia | Saudi Arabia | Russia, Saudi Arabia | No known country of origin | Saudi Arabia | Russia, Saudi Arabia | India, Indonesia, Recycled/Scrap | No known country of origin | Russia, Saudi Arabia | Saudi Arabia | No known country | Recycled/Scrap, Saudi Arabia, Russia, Saudi Arabia, Russia, Saudi Arabia, Recycled/Scrap, Saudi Arabia | No known country of origin, Recycled/Scrap, Saudi Arabia, Russia, Saudi Arabia, Russia, Saudi Arabia, Recycled/Scrap, Saudi Arabia, Saudi Arabia, Russian Federation, Recycled/Scrap, India, Indonesia, United Arab Emirates, Canada, Germany, Unknown</t>
  </si>
  <si>
    <t>Bangalore,Karnātaka</t>
  </si>
  <si>
    <t>RCOI confirmed per RMI, Some are recycled or scrap sourced but not all. , Some are recyled/scrap sourced but not all. | not available | 0 | Some are recyled/scrap sourced but not all. | LR, R/S | RCOI confirmed per RMI | Some are recyled/scrap sourced but not all. | Some are recyled/scrap sourced but not all. | not available | 0 | Some are recyled/scrap sourced but not all | RCOI confirmed per RMI | Recycled and mining not disclosed by supplier | Sourced from Mines/Recyale/Scrap | Some are recycled or scrap sourced but not all. | Some are recyled/scrap sourced but not all. | not available | 0 | Some are recyled/scrap sourced but not all. | LR, R/S | | 0, BELGIUM | not available | Some are recycled or scrap sourced but not all, RCOI confirmed per RMI, Recycled and mining not disclosed by supplier, Unknown, but some recycled/scrap | 0, BELGIUM | not available | Some are recycled or scrap sourced but not all, INDIA, LR, R/S, No information, not available, not available | Some are recycled or scrap sourced but not all, RCOI confirmed per RMI, Recycled and mining not disclosed by suppli</t>
  </si>
  <si>
    <t>Australia, Austria, Belgium, Brazil, Canada, China, Germany, Ghana, Guinea, Guyana, India, Indonesia, Japan, Malaysia, Peru, Philippines, Recycled/Scrap | Argentina, Australia, Austria, Belgium, Bolivia (Plurinational State of), Brazil, Canada, China, Ethiopia, Germany, Ghana, Guinea, Guyana, India, Indonesia, Japan, Malaysia, Mozambique, Namibia, Niger, Nigeria, Peru, Philippines, Recycled/Scrap, Zimbabwe | No known country of origin | Not disclosed per LBMA | Belgium, Canada, Philippines, Japan, China, Brazil, Malaysia, Bolivia, Peru, Germany, India, Recycled/Scrap, Excludes Covered Countries and CAHRA, Mineral sourcing LR,R/S, No known country of origin, No reason to believe sources from DRC or covered countr | Argentina, Australia, Austria, Belgium, Bolivia (Plurinational State of), Brazil, Canada, China, Ethiopia, Germany, Ghana, Guinea, Guyana, India, Indonesia, Japan, Malaysia, Mozambique, Namibia, Niger, Nigeria, Peru, Philippines, Recycled/Scrap, Zimbabwe,</t>
  </si>
  <si>
    <t>Kawasan Perindustrian Bukit Rambai,Melaka</t>
  </si>
  <si>
    <t>China, Germany, Malaysia, Netherlands, New Zealand, Philippines, Recycled/Scrap, Thailand | No known country of origin | Not disclosed per LBMA | Does not source from DRC or covered countries, Netherlands, Philippines, China, Thailand, Recycled/Scrap, Germany, Malaysia, New Zealand, Russia, No known country of origin | China, Germany, Malaysia, Netherlands, New Zealand, Philippines, Recycled/Scrap, Thailand | Recycled/Scrap, Malaysia, China, Germany, Philippines, Netherlands, New Zealand, Thailand | Netherlands, Philippines, China, Thailand, Recycled/Scrap, Germany, Mal | Aland Islands, China, Germany, Malaysia, Netherlands, New Zealand, Philippines, Russia, Thailand, Recycled/Scrap, China, Germany, Malaysia, Netherlands, New Zealand, Philippines, Recycled/Scrap, Thailand, Netherlands, Philippines, China, Thailand, Recycle | Aland Islands, China, Germany, Malaysia, Netherlands, New Zealand, Philippines, Russia, Thailand, Recycled/Scrap, China, Germany, Malaysia, Netherlands, New Zealand, Philippines, Recycled/Scrap, Thailand, China, Germany, Malaysia, Netherlands, New Zealand</t>
  </si>
  <si>
    <t>Parwanoo,Himāchal Pradesh</t>
  </si>
  <si>
    <t>India, Indonesia, Recycled/Scrap | No known country of origin | Not disclosed per LBMA | India, Indonesia, Recycled/Scrap, No known country of origin, No reason to believe sources from DRC or covered countries | India, Indonesia, Recycled/Scrap | Recycled/Scrap, India, Indonesia | India, Indonesia, Recycled/Scrap | Myanmar, Cambodia, Malaysia, Kazakhstan, Portugal, Mongolia, Austria, Luxembourg, Guyana, Brazil, Republic Of Korea, Chile, Laos, Ecuador, Argentina, | India, Indonesia, Recycled/Scrap | Recycled/Scrap, India, Indonesia | India, Indonesia, Recycled/Scrap | No known country of origin | Recycled/Scrap, India, Indonesia | India, Indonesia, Recycled/Scrap | Myanmar, Cambodia, Malaysia, Kazakhstan, Portugal, | India, Indonesia, Recycled/Scrap, Recycled/Scrap, India, Indonesia, Unknown | India, Indonesia, Recycled/Scrap, No known country of origin, Recycled/Scrap, India, Indonesia, Recycled/Scrap, India, Indonesia, Korea, Argentina, Australia, Austria, Belgium, Brazil, Cambodia, Canada, Chile, China, Djibouti, Ecuador, Egypt, Estonia, Eth</t>
  </si>
  <si>
    <t>Ahmedabad,Gujarāt</t>
  </si>
  <si>
    <t>Argentina, Australia, Austria, Belgium, Brazil, Cambodia, Canada, Chile, China, Djibouti, Ecuador, Egypt, Estonia, Ethiopia, France, Germany, Guyana, Hungary, India, Indonesia, Ireland, Israel, Japan, Kazakhstan, Korea, Luxembourg, Madagascar, Malaysia, M | Argentina, Australia, Austria, Belgium, Brazil, Cambodia, Canada, Chile, China, Ecuador, Ethiopia, Germany, Guyana, Hungary, India, Japan, Kazakhstan, Korea, Luxembourg, Malaysia, Mongolia, Myanmar, Namibia, Peru, Portugal, Recycled/Scrap, United States | No known country of origin | Not disclosed per LBMA | Argentina, Australia, Austria, Belgium, Brazil, Cambodia, Canada, Chile, China, Djibouti, Ecuador, Egypt, Estonia, Ethiopia, France, Germany, Guyana, Hungary, India, Indonesia, Ireland, Israel, Japan, Kazakhstan, Republic of Korea, Luxembourg, Madagascar, | Does not source from DRC or covered countries, Myanmar, Cambodia, Malaysia, Kazakhstan, Portugal, Mongolia, Austria, Luxembourg, Guyana, Brazil, Republic Of Korea, Chile, Laos, Ecuador, Argentina, Hungary, Japan, India, Canada, Belgium, Namibia, China, Pe | Argentina, Australia, Austria, Belgium, Brazil, Cambodia, Canada, Chile, China, Ecuador, Ethiopia, Germany, Guyana, Hungary, India, Japan, Kazakhstan, Korea, Luxembourg, Malaysia, Mongolia, Myanmar, Namibia, Peru, Portugal, Recycled/Scrap, United States | | Argentina, Australia, Austria, Belgium, Bolivia, Brazil, Cambodia, Canada, Chile, China, Czech Republic, Djibouti, Ecuador, Egypt, Estonia, Ethiopia, France, Germany, Guyana, Hungary, India, Indonesia, Ireland, Israel, Japan, Kazakhstan, Laos, Luxembourg,</t>
  </si>
  <si>
    <t>Johannesburg, Gauteng</t>
  </si>
  <si>
    <t>RCOI confirmed as per RMI., RCOI confirmed per RMI | Not disclosed by supplier | 0 | RCOI confirmed as per RMI. | RCOI confirmed per RMI | RCOI confirmed as per RMI but not disclosed by RJC | RCOI confirmed as per RMI but not disclosed by RJC | Not disclosed by supplier | 0 | RCOI confirmed as per RMI. | RC | RCOI confirmed as per RMI but not disclosed by RJC | RCOI confirmed as per CFSI but not disclosed by RJC | Not disclosed per RJC | Not disclosed by supplier | Not disclosed per RJC | Not disclosed by supplier | RCOI confirmed as per RMI and disclosed by R | 0, RCOI confirmed as per RMI but not disclosed by RJC | RCOI confirmed as per CFSI but not disclosed by RJC | Not disclosed per RJC | Not disclosed by supplier | Not disclosed per RJC | Not disclosed by supplier | RCOI confirmed as per RMI and disclosed b | 0, Not disclosed by supplier, Not disclosed by supplier | RCOI confirmed as per RMI and disclosed by RJC, Not disclosed per RJC, RCOI confirmed as per RMI but not disclosed by RJC | RCOI confirmed as per CFSI but not disclosed by RJC | Not disclosed per R</t>
  </si>
  <si>
    <t>Democratic Republic of Congo, Korea, Recycled/Scrap, South Africa | No known country of origin | Not disclosed per RJC | Democratic Republic of the Congo, Republic of Korea, Recycled/Scrap, South Africa | Does not source from DRC or covered countries, No known country of origin, RCOI confirmed as per RMI., RCOI confirmed per RMI, Recycled/Scrap, Republic Of Korea, South Africa, Unknown | Democratic Republic of Congo, Korea, Recycled/Scrap, South Africa | Recycled/Scrap, South Africa, Korea | R/S and Mined (material risk not disclosed by RJC) | 0 | Recycled/Scrap, Republic Of Korea, South Africa | RCOI confirmed as per RMI. | Due diligence | Democratic Republic of Congo, Korea, Recycled/Scrap, South Africa | Recycled/Scrap, South Africa, Korea | R/S and Mined (material risk not disclosed by RJC) | RCOI confirmed as per RMI but not disclosed by RJC | Recycled/Scrap, Republic Of Korea, South Af | Democratic Republic of Congo, Korea, Recycled/Scrap, South Africa, DRC, Republic of Korea, South Africa, Recycled/Scrap, No known country of origin | RCOI confirmed as per RMI but not disclosed by RJC | Some are recycled or scrap sourced but not all. | Ex | Democratic Republic of Congo, Korea, Recycled/Scrap, South Africa, DRC, Republic of Korea, South Africa, Recycled/Scrap, Excludes Covered Countries, Mineral sourcing not disclosed per RJC, No known country of origin, No known country of origin | RCOI conf</t>
  </si>
  <si>
    <t>Vienna, Wien</t>
  </si>
  <si>
    <t>0 | Not disclosed by supplier | RCOI confirmed per RMI | Sourced from Mines/Recyale/Scrap | Not disclosed per RJC | RCOI Validated by RMI protocols | RCOI confirmed as per RMI but not disclosed by RJC | Not disclosed by supplier | 0 | RCOI confirmed as pe | Not disclosed by supplier, RCOI confirmed as per RMI., RCOI confirmed per RMI | Not disclosed by supplier | 0 | RCOI confirmed as per RMI. | RCOI confirmed per RMI | RCOI confirmed as per RMI but not disclosed by RJC | RCOI Validated by RMI protocols | RCOI confirmed as per RMI but not disclosed by RJC | Not disclosed by supplier | 0 | RCOI confirmed per RMI | 0, ITALY | Recycled or Scrap | Not disclosed per RJC | RCOI confirmed as per RMI but not disclosed by RJC | ITALY | Recycled or Scrap | RCOI confirmed as per CFSI but not disclosed by RJC | Not disclosed per RJC | Not disclosed by supplier | Not disclosed | 0, AUSTRIA, ITALY | Recycled or Scrap | Not disclosed per RJC | RCOI confirmed as per RMI but not disclosed by RJC | ITALY | Recycled or Scrap | RCOI confirmed as per CFSI but not disclosed by RJC | Not disclosed per RJC | Not disclosed by supplier | Not</t>
  </si>
  <si>
    <t>Brazil, Canada, Colombia, Mozambique, Niger, Panama, Peru | American Samoa, Australia, Austria, Brazil, Burundi, Canada, China, Colombia, Ethiopia, Germany, India, Indonesia, Italy, Japan, Kyrgyzstan, Mongolia, Mozambique, Namibia, Niger, Nigeria, Panama, Peru, Recycled/Scrap, Rwanda, Samoa, Sierra Leone, Zimbabwe | Austria, Indonesia | Not disclosed per RJC | Australia, Brazil, Canada, Colombia, Mongolia, Mozambique, Niger, Peru, Zimbabwe | Austria, Indonesia, Austria, Indonesia, China, Japan, Recycled/Scrap, Peru, Colombia, Mongolia, Italy, Does not source from DRC or covered countries, Mineral sourcing not disclosed by RJC, RCOI confirmed as per RMI., RCOI confirmed per RMI, Unknown | Recycled/Scrap, Austria, Indonesia, Japan, China, Colombia, Mongolia, Peru, Italy, American Samoa</t>
  </si>
  <si>
    <t>0 | NA | Recycled and mining not disclosed by supplier | Sourced from Mines/Recyale/Scrap | RCOI confirmed per RMI | Not disclosed per RJC | RCOI Validated by RMI protocols | Some are recycled/scrap sourced but not all. | Recycled, Scrap and mines | 0 | S | Not disclosed by supplier, RCOI confirmed as per RMI., RCOI confirmed per RMI | Recycled, Scrap and mines | 0 | Some are recycled/scrap sourced but not all. | L1, R/S | RCOI confirmed per RMI | Some are recycled/scrap sourced but not all. | RCOI Validated by RMI protocols | Some are recycled/scrap sourced but not all. | Recycled, Scr | Recycled/Scrap, Germany, Switzerland | RCOI confirmed per RMI | 0, Not disclosed per RJC, RCOI confirmed per RMI, Recycled and mining not disclosed by supplier, Schrott, scrap, Some are recycled or scrap sourced but not all | Some are recycled or scrap sourced but not all | recycled + scrap sourced | Not disclosed by | 0, GERMANY, NA, No information, Not disclosed per RJC, RCOI confirmed as per RMI., RCOI confirmed per RMI, Recycled and mining not disclosed by supplier, Recycled and mining not disclosed by supplier | Sourced from Mines/Recyale/Scrap | RCOI confirmed per</t>
  </si>
  <si>
    <t>Andorra, Benin, Bolivia (Plurinational State of), Burkina Faso, Canada, Chile, Colombia, Ecuador, Germany, Ghana, Guatemala, Guinea, Guyana, Honduras, Mali, Nicaragua, Panama, Peru, Recycled/Scrap, Russian Federation, Senegal, Switzerland, United States o | Benin, Bolivia (Plurinational State of), Burkina Faso, Canada, Chile, Colombia, Ecuador, Eritrea, Germany, Ghana, Guatemala, Guinea, Guyana, Honduras, Mali, Nicaragua, Panama, Peru, Recycled/Scrap, Russian Federation, Senegal, Switzerland, United States | Benin, Bolivia (Plurinational State of), Burkina Faso, Canada, Chile, Colombia, Ecuador, Eritrea, Germany, Ghana, Guatemala, Guinea, Guyana, Honduras, Mali, Nicaragua, Panama, Peru, Recycled/Scrap, Russian Federation, Senegal, Switzerland, United States | | Germany | R/S | Andorra, Benin, Burkina Faso, Canada, Chile, Colombia, Germany, Guatemala, Honduras, Mali, Panama, Peru, Recycled/Scrap, Senegal, Switzerland, United States | Does not source from DRC or covered countries, Germany, Germany, Switzerland, Recycled/Scrap, Mineral sourcing not disclosed by RJC, RCOI confirmed as per RMI., RCOI confirmed per RMI, Unknown | Recycled/Scrap Only | Andorra, Australia, Austria, Benin, Bolivia, Brazil, Burkina Faso, Canada, Chile, China, Colombia, Ecuador, Eritrea, Ethiopia, France, Germany, Ghana, Guatemala, Guinea, Guyana, Honduras, Indonesia, Ireland, Madagascar, Malaysia, Mali, Mongolia, Myanmar,</t>
  </si>
  <si>
    <t>Not disclosed by supplier | Sourced from Mines/Recyale/Scrap | Not disclosed per RJC/LBMA | RCOI confirmed as per RMI but not disclosed by RJC | Not disclosed by supplier | 0 | RCOI confirmed as per RMI. | RCOI confirmed per RMI | RCOI confirmed as per RM | Not disclosed by supplier, RCOI confirmed as per RMI., RCOI confirmed per RMI | Not disclosed by supplier | 0 | RCOI confirmed as per RMI. | RCOI confirmed per RMI | RCOI confirmed as per RMI but not disclosed by RJC | RCOI confirmed as per RMI but not disclosed by RJC | Not disclosed by supplier | 0 | RCOI confirmed as per RMI. | RC | RCOI confirmed per RMI | 0, Not disclosed per RJC/LBMA, RCOI confirmed as per RMI but not disclosed by RJC | not available | Not disclosed by supplier | Not disclosed by supplier, RCOI confirmed per RMI, Unknown, but some recycled/scrap | 0, ITALY, No information, Not disclosed by supplier, Not disclosed by supplier | RCOI confirmed as per RMI but not disclosed by RJC, Not disclosed by supplier | Sourced from Mines/Recyale/Scrap, Not disclosed per LBMA/RJC, Not disclosed per RJC, Not discl</t>
  </si>
  <si>
    <t>Australia, Austria, Belgium, Canada, China, France, Germany, Hong Kong, Indonesia, Italy, Japan, Malaysia, Mexico, Mongolia, Mozambique, Philippines, Recycled/Scrap, South Africa, Sweden, Switzerland, United Kingdom, United States of America | Australia, Austria, Belgium, Canada, China, Dominica, France, Germany, Hong Kong, Indonesia, Italy, Japan, Malaysia, Mexico, Mongolia, Mozambique, Philippines, Recycled/Scrap, South Africa, Sweden, Switzerland, United Kingdom, United States | Australia, Austria, Belgium, Canada, China, Dominica, France, Germany, Hong Kong, Indonesia, Italy, Japan, Malaysia, Mexico, Mongolia, Mozambique, Philippines, Recycled/Scrap, South Africa, Sweden, Switzerland, United Kingdom, United States | Mineral sour | No known country of origin | L1 | Italy, Recycled/Scrap, China, Philippines, Malaysia, Canada, Mongolia, Austria, Mozambique, Mexico, South Africa, USA, Australia, Germany, Mineral sourcing not disclosed by LBMA and RJC, No known country of origin, No reason to believe sources from DRC or | Australia, Austria, Belgium, Canada, China, Dominica, France, Germany, Hong Kong, Indonesia, Italy, Japan, Malaysia, Mexico, Mongolia, Mozambique, Philippines, Recycled/Scrap, South Africa, Sweden, Switzerland, United Kingdom, United States | Recycled/Scr | Not disclosed per RJC | Australia, Austria, Belgium, Canada, China, Dominica, Dominican Republic, France, Germany, Guinea, Honduras, Hong Kong, Indonesia, Italy, Japan, Malaysia, Mexico, Mongolia, Mozambique, Papua New Guinea, Peru, Philippines, South Africa, Sweden, Switzerland</t>
  </si>
  <si>
    <t>Pero, Lombardia</t>
  </si>
  <si>
    <t>Not disclosed by supplier, RCOI confirmed as per RMI., RCOI confirmed per RMI | not available | 0 | RCOI confirmed as per RMI. | RCOI confirmed per RMI | RCOI confirmed as per RMI but not disclosed by RJC | RCOI confirmed as per RMI but not disclosed by RJC | not available | 0 | RCOI confirmed as per RMI. | RCOI confirmed per RMI | R | Not disclosure | Not disclosed by supplier | Not disclosed per RJC | RCOI confirmed as per RMI but not disclosed by RJC | not available | 0 | RCOI confirmed as per RMI. | RCOI confirmed per RMI | RCOI confirmed as per RMI but not disclosed by RJC | 0, ITA | 0, not available | RCOI confirmed as per RMI but not disclosed by RJC, Not disclosed by supplier, Unknown, but some recycled/scrap | 0, ITALY, No information, not available, not available | RCOI confirmed as per RMI but not disclosed by RJC, Not disclosed by supplier, Not disclosed per RJC, RCOI confirmed as per RMI but not disclosed by RJC | not available, RCOI confirmed as per RMI.,</t>
  </si>
  <si>
    <t>Australia, Austria, Brazil, Canada, China, Germany, Hong Kong, Italy, Jersey, Liechtenstein, Malaysia, Mexico, Mongolia, Mozambique, Philippines, Recycled/Scrap, South Africa | No known country of origin | Not disclosed per LBMA | Brazil, Canada, Malaysia, Mexico, Mongolia, Philippines | Does not source from DRC or covered countries, Due diligence results pending, Mineral sourcing not disclosed by RJC, No known country of origin, RCOI confirmed as per RMI., RCOI confirmed per RMI, Unknown | Australia, Austria, Brazil, Canada, China, Germany, Hong Kong, Italy, Jersey, Liechtenstein, Malaysia, Mexico, Mongolia, Mozambique, Philippines, Recycled/Scrap, South Africa | Due diligence results pending | Not disclosed per RJC | 0 | Due diligence resu | Australia, Austria, Brazil, Canada, China, Germany, Hong Kong, Italy, Jersey, Liechtenstein, Malaysia, Mexico, Mongolia, Mozambique, Philippines, Recycled/Scrap, South Africa | Not disclosure | Mineral sourcing not disclosed by RJC | Not disclosed per RJC | Australia, Austria, Brazil, Canada, China, Germany, Hong Kong, Italy, Jersey, Liechtenstein, Malaysia, Mexico, Mongolia, Mozambique, Philippines, Recycled/Scrap, South Africa, Australia, Austria, Brazil, Canada, China, Germany, Hong Kong, Italy, Jersey, L</t>
  </si>
  <si>
    <t>Andorra la Vella, Andorra la Vella</t>
  </si>
  <si>
    <t>RCOI confirmed per RMI, Some are recycled or scrap sourced but not all. , Some are recycled/ scrap, high risk countries, covered countries sourced but not all | 0 | Some are recycled/scrap, covered countries sourced but not all. | RCOI confirmed per RMI | Some are recycled/scrap, covered countries sourced but not all. | Some are recycled/scrap, covered countries sourced but not all. | 0 | Some are recycled/scrap, | RCOI confirmed per RMI | Recycled and mining not disclosed by supplier | Sourced from Mines/Recyale/Scrap | Some are recycled, scrap or covered countries sourced but not all. | Some are recycled/scrap, covered countries sourced but not all. | 0 | Some are recycled/scrap, covered | 0, RCOI confirmed per RMI, Recycled, or sourced from scrap, or CAHRA, Some are recycled, scrap or cover countries sourced but not all. | Some are recycled, scrap or covered countries sourced but not all, Unknown, but some recycled/scrap | 0, ANDORRA, HR, CC, R/S, No information, RCOI confirmed per RMI, Recycled and mining not disclosed by supplier, Recycled and mining not disclosed by supplier | Sourced from Mines/Recyale/Scrap, Some are recycled, scrap or cover countries sourced but not a</t>
  </si>
  <si>
    <t>Argentina, Australia, Austria, Belgium, Brazil, Canada, Chile, China, Colombia, Egypt, France, Germany, Guyana, Hungary, India, Indonesia, Ireland, Israel, Japan, Luxembourg, Malaysia, Mexico, Netherlands, Niger, Peru, Portugal, Recycled/Scrap, Singapore, | Argentina, Austria, Belgium, Brazil, Cambodia, Canada, Chile, China, Colombia, Ecuador, Ethiopia, France, Germany, Guyana, Hungary, India, Ireland, Japan, Kazakhstan, Korea, Luxembourg, Madagascar, Malaysia, Mongolia, Myanmar, Namibia, Peru, Portugal, Rec | No known country of origin | Due diligence results pending | Not disclosed per LBMA | Andorra, Australia, Austria, Belgium, Brazil, Canada, Chile, China, Colombia, Egypt, France, Germany, Hungary, India, Indonesia, Ireland, Israel, Japan, Republic of Korea, Luxembourg, Malaysia, Mexico, Netherlands, Niger, Nigeria, Peru, Portugal, Recycled | China, Myanmar, Cambodia, Malaysia, Kazakhstan, Portugal, Austria, Mongolia, Luxembourg, Guyana, Brazil, Republic Of Korea, Chile, Laos, Colombia, Ecuador, Argentina, Hungary, Japan, India, Canada, Belgium, Namibia, Peru, Germany, Ethiopia, Russia, Singap | Includes CAHRA | Brazil, Colombia, Malaysia, Mongolia, Myanmar, Portugal, Japan, Canada, Argentina, Austria, Chile, Ecuador, India, Belgium, Cambodia, Guyana, Hungary, Kazakhstan, Korea, Luxembourg, Namibia, China, Ethiopia, Peru, Germany, France, Ireland, Madagascar, Nig</t>
  </si>
  <si>
    <t>Paris,Paris</t>
  </si>
  <si>
    <t>Not disclosed by supplier, RCOI confirmed as per RMI., RCOI confirmed per RMI | Not disclosed by supplier | 0 | RCOI confirmed as per RMI. | RCOI confirmed per RMI | RCOI confirmed as per RMI but not disclosed by RJC | RCOI confirmed as per RMI but not disclosed by RJC | Not disclosed by supplier | 0 | RCOI confirmed as per RMI. | RC | RCOI confirmed per RMI | Not disclosed by supplier | Sourced from Mines/Recyale/Scrap | Not disclosed per RJC | RCOI confirmed as per RMI but not disclosed by RJC | Not disclosed by supplier | 0 | RCOI confirmed as per RMI. | RCOI confirmed per RMI | RCOI confirmed as per RMI but | 0, Not disclosed by supplier, RCOI confirmed as per RMI but not disclosed by RJC | not available | Not disclosed by supplier | Not disclosed by supplier, RCOI confirmed per RMI, recycled, Unknown, but some recycled/scrap | 0, FRANCE, No information, Not disclosed by supplier, Not disclosed by supplier | RCOI confirmed as per RMI but not disclosed by RJC, Not disclosed by supplier | Sourced from Mines/Recyale/Scrap, Not disclosed per RJC, RCOI confirmed as per RMI but not di</t>
  </si>
  <si>
    <t>Argentina, Australia, Austria, Belgium, Brazil, Cambodia, Canada, Chile, China, Colombia, Djibouti, Ecuador, Egypt, Estonia, Ethiopia, France, Germany, Guyana, Hungary, India, Indonesia, Ireland, Israel, Italy, Japan, Kazakhstan, Korea, Luxembourg, Madaga | Argentina, Australia, Austria, Belgium, Brazil, Cambodia, Canada, Chile, China, Colombia, Djibouti, Ecuador, Egypt, Estonia, Ethiopia, France, Germany, Guyana, Japan, Kazakhstan, Peru, Philippines, Recycled/Scrap, Russian Federation, United States | No known country of origin | Not disclosed per RJC | Argentina, Brazil, Canada, Chile, Colombia, Ecuador, Indonesia, Malaysia, Mexico, Mongolia, Peru, Philippines, Suriname, United States | Canada, China, Japan, Bolivia, USA, France, Recycled/Scrap, Russia, Does not source from DRC or covered countries, No known country of origin, RCOI confirmed as per RMI., RCOI confirmed per RMI, Unknown | Argentina, Australia, Austria, Belgium, Brazil, Cambodia, Canada, Chile, China, Colombia, Djibouti, Ecuador, Egypt, Estonia, Ethiopia, France, Germany, Guyana, Japan, Kazakhstan, Peru, Philippines, Recycled/Scrap, Russian Federation, United States | Recyc | Argentina, Australia, Austria, Belgium, Brazil, Cambodia, Canada, Chile, China, Colombia, Djibouti, Ecuador, Egypt, Estonia, Ethiopia, France, Germany, Guyana, Japan, Kazakhstan, Peru, Philippines, Recycled/Scrap, Russian Federation, United States | Miner | Argentina, Australia, Austria, Belgium, Bolivia, Brazil, Cambodia, Canada, Chile, China, Colombia, Djibouti, Ecuador, Egypt, Estonia, Ethiopia, France, Germany, Guyana, Hungary, India, Indonesia, Ireland, Israel, Italy, Japan, Kazakhstan, Luxembourg, Mada</t>
  </si>
  <si>
    <t>Gondomar,Porto</t>
  </si>
  <si>
    <t>Due diligence results pending | No known country of origin | Not disclosed per LBMA | Due diligence results pending | Due diligence results pending | No known country of origin | Due diligence results pending | No known country of origin | Due diligence results pending | Not disclosed per LBMA | Due diligence results pending | No known country of origin | PORTUGAL | No known country of origin.</t>
  </si>
  <si>
    <t>Shenzhen,Guangdong Sheng</t>
  </si>
  <si>
    <t>Fairless Hills, Pennsylvania</t>
  </si>
  <si>
    <t>Australia,Austria,Belgium,Brazil, Canada, Chile, China, Colombia, Egypt, France, Germany, Hungary, Japan, Luxembourg, Malaysia, Portugal, Recycled/Scrap, Singapore, Switzerland, United States of America | China, Eritrea, Japan, Recycled/Scrap, United States | No known country of origin | Not disclosed per LBMA | Australia, Austria, Belgium, Brazil, Canada, Chile, China, Colombia, Egypt, France, Germany, Hungary, Japan, Luxembourg, Malaysia, Portugal, Recycled/Scrap, Singapore, Switzerland, United States | China, Japan, USA, Recycled/Scrap, Does not source from DRC or covered countries, No known country of origin | China, Eritrea, Japan, Recycled/Scrap, United States | Recycled/Scrap, United States, China, Japan | China, Japan, USA, Recycled/Scrap | DRC or an adjoining country (Covered Countries), Myanmar, Cambodia, Malaysia, Kazakhstan, Portugal, Mongolia, Austria, | Recycled/Scrap Only | Recycled/Scrap, United States, China, Japan | R/S | China, Eritrea, Japan, Recycled/Scrap, United States | Recycled/Scrap, United States, China, Japan | China, Japan, USA, Recycled/Scrap | No known country of origin | Recycled/Scrap, United States, China, Japan | China, Japan, USA, Recycled/Scrap | DRC or | Australia,Austria,Belgium,Brazil, Canada, Chile, China, Colombia, Egypt, France, Germany, Hungary, Japan, Luxembourg, Malaysia, Portugal, Recycled/Scrap, Singapore, Switzerland, United States of America, China, Eritrea, Japan, Recycled/Scrap, United State | China, Eritrea, Japan, Recycled/Scrap, United States, China, Eritrea, Japan, USA, Recycled/Scrap, China, Japan, USA, Recycled/Scrap, No known country of origin, Recycled/Scrap, United States, China, Japan, Recycled/Scrap, United States, China, Japan, Erit</t>
  </si>
  <si>
    <t>Astana, Almaty</t>
  </si>
  <si>
    <t>Not disclosed by supplier, RCOI confirmed as per RMI., RCOI confirmed per RMI | 0 | RCOI confirmed as per RMI. | RCOI confirmed per RMI | 0 | RCOI confirmed as per RMI. | RCOI confirmed per RMI | See aggregated data below for LBMA Good Delivery Sourcing | 0 | RCOI confirmed per RMI | Not disclosed by supplier | Sourced from Mines/Recyale/Scrap | Not disclosed per LBMA | 0 | RCOI confirmed as per RMI. | RCOI confirmed per RMI | See aggregated data below for LBMA Good Delivery Sourcing | 0 | 0, KAZAKHSTAN, No information, Not disclosed | 0, Not disclosed per LBMA, RCOI confirmed per RMI, Unknown, but some recycled/scrap | 0, KAZAKHSTAN, No information, Not disclosed by supplier, Not disclosed by supplier | Sourced from Mines/Recyale/Scrap, Not disclosed per LBMA, RCOI confirmed as per RMI., RCOI confirmed per RMI, See aggregated data below for LBMA Good Delivery Sourcing,</t>
  </si>
  <si>
    <t>Austria, Estonia, Kazakhstan, Recycled/Scrap, Viet Nam | No known country of origin | Not disclosed per LBMA | Austria, Estonia, Kazakhstan, Recycled/Scrap, Vietnam | Austria, Kazakhstan, Mineral sourcing not disclosed by LBMA, No known country of origin, No reason to believe sources from DRC or covered countries, RCOI confirmed as per RMI., RCOI confirmed per RMI, Unknown | Austria, Estonia, Kazakhstan, Recycled/Scrap, Viet Nam | Kazakhstan, Austria | 0 | Austria, Kazakhstan | RCOI confirmed as per RMI. | No known country of origin | RCOI confirmed per RMI | Austria, Kazakhstan | Kazakhstan, Austria | No known country of ori | Austria, Estonia, Kazakhstan, Recycled/Scrap, Viet Nam | Mineral sourcing not disclosed by LBMA | Austria, Kazakhstan | Not disclosed per LBMA | Austria, Kazakhstan | No known country of origin | Kazakhstan, Austria | RCOI confirmed per RMI | 0 | Austria, | Austria, Estonia, Kazakhstan, Recycled/Scrap, Viet Nam, Austria, Estonia, Kazakhstan, Vietnam, Recycled/Scrap, Austria, Kazakhstan, Kazakhstan, Austria, Not disclosed per LBMA, RCOI confirmed per RMI, Unknown | Austria, Estonia, Kazakhstan, Recycled/Scrap, Viet Nam, Austria, Estonia, Kazakhstan, Vietnam, Recycled/Scrap, Austria, Kazakhstan, CID002615, Excludes Covered Countries, Kazakhstan, Austria, Kazakhstan, Austria, Estonia, Viet Nam, Recycled/Scrap, LBMA Go</t>
  </si>
  <si>
    <t>Sao Paolo, São Paulo</t>
  </si>
  <si>
    <t>RCOI confirmed per RMI, Some are recycled or scrap sourced but not all. , Some are recyled/scrap sourced but not all. | Recycled, Scrap and mines | 0 | Some are recyled/scrap sourced but not all. | RCOI confirmed per RMI | Some are recyled/scrap sourced but not all. | Some are recyled/scrap sourced but not all. | Recycled, Scrap and mines | 0 | Some are recyled/scrap sourc | Recycled and mining not disclosed by supplier | Some are recycled or scrap sourced but not all. | Some are recyled/scrap sourced but not all. | Recycled, Scrap and mines | 0 | Some are recyled/scrap sourced but not all. | RCOI confirmed per RMI | Some are | 0, Some are recycled or scrap sourced but not all | not available | Recycled, Scrap and mines | Recycled, Scrap and mines | Not disclosed by supplier, Unknown, but some recycled/scrap | 0, BRAZIL, LR, R/S, RCOI confirmed per RMI, Recycled and scrap, and mines not disclosed by supplier, Recycled, Scrap and mines, Recycled, Scrap and mines | Some are recycled or scrap sourced but not all, Some are recycled or scrap sourced but not all, Som</t>
  </si>
  <si>
    <t>Argentina, Australia, Austria, Belgium, Brazil, Cambodia, Canada, Chile, China, Colombia, Djibouti, Ecuador, Egypt, Estonia, Ethiopia, France, Germany, Guyana, Hungary, India, Indonesia, Ireland, Israel, Japan, Kazakhstan, Korea, Luxembourg, Madagascar, M | Argentina, Austria, Belgium, Brazil, Cambodia, Canada, Chile, China, Colombia, Ecuador, Ethiopia, Germany, Guyana, Hungary, India, Japan, Kazakhstan, Korea, Luxembourg, Malaysia, Mongolia, Myanmar, Namibia, Peru, Portugal, Recycled/Scrap, United States | No known country of origin | Due diligence results pending | L1, R/S | Argentina, Brazil, Canada, Guyana, Japan, Peru, United States | Brazil, China, Japan, Myanmar, Cambodia, Malaysia, Kazakhstan, Portugal, Mongolia, Austria, Luxembourg, Guyana, Republic Of Korea, Chile, Laos, Colombia, Ecuador, Argentina, Hungary, India, Canada, Belgium, Namibia, Peru, Germany, Ethiopia, Russia, Singap | Argentina, Austria, Belgium, Brazil, Cambodia, Canada, Chile, China, Colombia, Ecuador, Ethiopia, Germany, Guyana, Hungary, India, Japan, Kazakhstan, Korea, Luxembourg, Malaysia, Mongolia, Myanmar, Namibia, Peru, Portugal, Recycled/Scrap, United States | | Argentina, Australia, Austria, Belgium, Benin, Bolivia, Brazil, Burkina Faso, Cambodia, Canada, Chile, China, Colombia, Djibouti, Ecuador, Egypt, Eritrea, Estonia, Ethiopia, France, Germany, Ghana, Guatemala, Guinea, Guyana, Honduras, Hungary, India, Indo</t>
  </si>
  <si>
    <t>Seoul,Seoul-teukbyeolsi</t>
  </si>
  <si>
    <t>Not disclosed by supplier, RCOI confirmed as per RMI., RCOI confirmed per RMI | Not disclosed by supplier | 0 | RCOI confirmed as per RMI. | RCOI confirmed per RMI | RCOI confirmed as per RMI. | RCOI confirmed as per RMI. | Not disclosed by supplier | 0 | RCOI confirmed as per RMI. | RCOI confirmed per RMI | RCOI confirmed as per RMI | RCOI confirmed per RMI | Not disclosure | Recycled and mining not disclosed by supplier | RCOI confirmed as per RMI | UZBEKISTAN | RCOI confirmed as per CFSI | not available | Not disclosed by supplier | not available | Not disclosed by supplier | RCOI confirmed as per RMI. | Not | 0, RCOI confirmed per RMI, Some are recycled or scrap sourced but not all., Unknown, but some recycled/scrap, UZBEKISTAN | RCOI confirmed as per RMI | UZBEKISTAN | RCOI confirmed as per CFSI | not available | Not disclosed by supplier | not available | No | 0, Excludes Covered Countries, KOREA, REPUBLIC OF, LR, R/S, No information, Not disclosed by supplier, Not disclosure | Recycled and mining not disclosed by supplier, RCOI confirmed as per RMI | Not disclosed by supplier, RCOI confirmed as per RMI., RCOI</t>
  </si>
  <si>
    <t>Australia, Benin, Bolivia(PlurinationalStateof), Brazil, Canada, Chile, China, Colombia, France, Ghana, Guatemala, Guinea, Guyana, Honduras, Indonesia, Ireland, Japan, Malaysia, Nicaragua, Niger, Panama, Peru, Portugal, Recycled/Scrap, RussianFederation, | Australia, Benin, Bolivia (Plurinational State of), Burkina Faso, Canada, Chile, China, Colombia, Ecuador, Eritrea, Ghana, Guatemala, Guinea, Guyana, Honduras, Japan, Korea, Mali, Nicaragua, Panama, Peru, Russian Federation, Thailand, United States | No known country of origin | Due diligence results pending | L1 | Australia, Benin, Brazil, Burkina Faso, Canada, Chile, China, Colombia, France, Guatemala, Guinea, Guyana, Honduras, Indonesia, Ireland, Japan, Republic of Korea, Malaysia, Mali, Niger, Panama, Peru, Portugal, Recycled/Scrap, Spain, Thailand, Turkey, Unit | Does not source from DRC or covered countries, Excludes Covered Countries and CAHRA, Japan, Australia, Republic Of Korea, Mineral sourcing LR,R/S, No known country of origin, RCOI confirmed as per RMI., RCOI confirmed per RMI | Australia, Benin, Bolivia (Plurinational State of), Burkina Faso, Canada, Chile, China, Colombia, Ecuador, Eritrea, Ghana, Guatemala, Guinea, Guyana, Honduras, Japan, Korea, Mali, Nicaragua, Panama, Peru, Russian Federation, Thailand, United States | Kore | Excludes Covered Countries and CAHRA | Korea, Japan, Australia | Australia, Benin, Bolivia (Plurinational State of), Burkina Faso, Canada, Chile, China, Colombia, Ecuador, Eritrea, Ghana, Guatemala, Guinea, Guyana, Honduras, Japan, Korea, Mali, Nicaragua, Panama, Peru, Russian Federation, Thailand, United States | Excl | Australia, Benin, Bolivia (Plurinational State of), Burkina Faso, Canada, Chile, China, Colombia, Ecuador, Eritrea, Ghana, Guatemala, Guinea, Guyana, Honduras, Japan, Korea, Mali, Nicaragua, Panama, Peru, Russian Federation, Thailand, United States, Austr</t>
  </si>
  <si>
    <t>India | No known country of origin | Not disclosed per LBMA | Due diligence results pending, No known country of origin, Reason to believe sources from the DRC or covered countries | India | Due diligence results pending | Due diligence results pending | No known country of origin | India, Liechtenstein | India | Due diligence results pending | No known country of origin | Due diligence results pending | No known country of origin | I | India | Due diligence results pending | Due diligence results pending | No known country of origin | Due diligence results pending | No known country of origin | India, Liechtenstein | India | Due diligence results pending, India, India, Liechtenstein, No | Due diligence results pending, India, Unknown | Due diligence results pending, India, India, Liechtenstein, No known country of origin, Unknown, Unknown with reason to believe may source from covered countries</t>
  </si>
  <si>
    <t>Antwerp,Antwerpen</t>
  </si>
  <si>
    <t>Belgium, Recycled/Scrap | No known country of origin | Not disclosed per LBMA | Belgium, Vietnam, No known country of origin, Reason to believe sources from the DRC or covered countries | Belgium | Belgium, Vietnam | Due diligence results pending | Belgium, Vietnam | Belgium | No known country of origin | Belgium, Viet Nam, Australia, Brazil, Canada, China, Guinea, Indonesia, Japan, Kyrgyzstan, Malaysia, Mongolia, Mozambique, Papua New Gui | Belgium, Recycled/Scrap | Belgium | Belgium, Vietnam | No known country of origin | Belgium | Belgium, Vietnam | Due diligence results pending | Belgium, Vietnam | Belgium | No known country of origin | Belgium, Viet Nam, Australia, Brazil, Canada, China, | Belgium, Belgium, Recycled/Scrap, Belgium, Vietnam, Belgium, Vietnam, Recycled/Scrap | Belgium, Belgium, Recycled/Scrap, Belgium, Viet Nam, Australia, Brazil, Canada, China, Guinea, Indonesia, Japan, Kyrgyzstan, Malaysia, Mongolia, Mozambique, Papua New Guinea, Peru, Poland, Russian Federation, Tajikistan, Recycled/Scrap, Belgium, Vietnam,</t>
  </si>
  <si>
    <t>Fujairah,Al Fujayrah</t>
  </si>
  <si>
    <t>Recycled/Scrap, United Arab Emirates | No known country of origin | Not disclosed per LBMA | Due diligence results pending, No known country of origin, Reason to believe sources from the DRC or covered countries | Recycled/Scrap, United Arab Emirates | Due diligence results pending | Due diligence results pending | Netherlands, China, Philippines, Thailand, Canada, Japan, Bolivia, Recycled/Scrap, Russia | Due diligence results pending | No known country of origin | | Recycled/Scrap, United Arab Emirates | Due diligence results pending | Due diligence results pending | No known country of origin | Due diligence results pending | Netherlands, China, Philippines, Thailand, Canada, Japan, Bolivia, Recycled/Scrap, Russia | | Due diligence results pending, Recycled/Scrap, United Arab Emirates, United Arab Emirates, Recycled/Scrap, United Arab Emirates, Recycled/Scrap, Canada, China, Japan, Netherlands, Thailand, Philippines, Argentina, Australia, Austria, Belgium, Brazil, Camb | Due diligence results pending, No known country of origin, Recycled/Scrap, United Arab Emirates, United Arab Emirates, Recycled/Scrap, United Arab Emirates, Recycled/Scrap, Canada, China, Japan, Netherlands, Thailand, Philippines, Argentina, Australia, Au</t>
  </si>
  <si>
    <t>Moerdijk, Noord-Brabant</t>
  </si>
  <si>
    <t>RCOI confirmed per RMI, Recycled, Scrap, Recyled/Scrap | not available | 0 | Recyled/Scrap | RCOI confirmed per RMI | Some are recyled/scrap sourced but not all. | Some are recyled/scrap sourced but not all. | not available | 0 | Recyled/Scrap | RCOI confirmed per RMI | Some are recyled/scrap sourced but not al | RCOI confirmed per RMI | Sourced from Mines/Recyale/Scrap | Recycled, Scrap | Recycled, Scrap | Some are recyled/scrap sourced but not all. | not available | 0 | Recyled/Scrap | RCOI confirmed per RMI | Some are recyled/scrap sourced but not all. | R/S | 0 | 0, CHINA | R/S | not | 0, CHINA | R/S | not available | Some are recycled or scrap sourced but not all, RCOI confirmed per RMI, Recycled, Scrap, Unknown, but some recycled/scrap | 0, CHINA | R/S | not available | Some are recycled or scrap sourced but not all, NETHERLANDS, No information, not available, not available | Some are recycled or scrap sourced but not all, R/S, RCOI confirmed per RMI, Recycled, Scrap, Recyled/Scrap, Sourc</t>
  </si>
  <si>
    <t>Andorra, Bolivia (Plurinational State of), Brazil, Canada, China, Japan, Malaysia, Netherlands, Philippines, Recycled/Scrap, Spain, Thailand | Andorra, Bolivia (Plurinational State of), Brazil, Canada, China, Ethiopia, Japan, Malaysia, Netherlands, Philippines, Recycled/Scrap, Spain, Thailand | No known country of origin | Not disclosed per LBMA | Does not source from DRC or covered countries, Mineral sourcing R/S, Netherlands, China, Philippines, Thailand, Canada, Japan, Bolivia, Recycled/Scrap, Russia, No known country of origin, RCOI confirmed per RMI, Recyled/Scrap, Unknown | Andorra, Bolivia (Plurinational State of), Brazil, Canada, China, Ethiopia, Japan, Malaysia, Netherlands, Philippines, Recycled/Scrap, Spain, Thailand | Recycled/Scrap, Netherlands, China, Canada, Japan, Philippines, Thailand | LR, R/S | Excludes Covered | Recycled/Scrap, Netherlands, China, Canada, Japan, Philippines, Thailand | Andorra, Bolivia (Plurinational State of), Brazil, Canada, China, Ethiopia, Japan, Malaysia, Netherlands, Philippines, Recycled/Scrap, Spain, Thailand | Netherlands, China, Philippines, Thailand, Canada, Japan, Bolivia, Recycled/Scrap, Russia | Mineral so | Andorra, Bolivia (Plurinational State of), Brazil, Canada, China, Ethiopia, Japan, Malaysia, Netherlands, Philippines, Recycled/Scrap, Spain, Thailand, Andorra, Bolivia (Plurinational State of), Brazil, Canada, China, Japan, Malaysia, Netherlands, Philipp | Andorra, Bolivia (Plurinational State of), Brazil, Canada, China, Ethiopia, Japan, Malaysia, Netherlands, Philippines, Recycled/Scrap, Spain, Thailand, Andorra, Bolivia, Brazil, Canada, China, Ethiopia, Japan, Malaysia, Netherlands, Philippines, Russia, S</t>
  </si>
  <si>
    <t>Capolona, Toscana</t>
  </si>
  <si>
    <t>Not disclosed by supplier, RCOI confirmed as per RMI., RCOI confirmed per RMI | Arezzo, Alessandria and Vicenza | 0 | RCOI confirmed as per RMI. | RCOI confirmed per RMI | RCOI confirmed as per RMI. | RCOI Validated by RMI protocols | RCOI confirmed as per RMI. | Arezzo, Alessandria and Vicenza | 0 | RCOI confirmed as per RMI. | RCOI | RCOI confirmed per RMI | Sourced from Mines/Recyale/Scrap | Not disclosed by supplier | Not disclosed per LBMA | RCOI Validated by RMI protocols | RCOI confirmed as per RMI. | Arezzo, Alessandria and Vicenza | 0 | RCOI confirmed as per RMI. | RCOI confirmed per RMI | RCOI confirm | 0, Arezzo, Alessandria and Vicenza | Not disclosed per LBMA | RCOI confirmed as per RMI but not disclosed by LBMA | Arezzo, Alessandria and Vicenza | RCOI confirmed as per CFSI but not disclosed by LBMA | Not disclosed per LBMA | Not disclosed by supplier | 0, Arezzo, Alessandria and Vicenza, Arezzo, Alessandria and Vicenza | Not disclosed per LBMA | RCOI confirmed as per RMI but not disclosed by LBMA | Arezzo, Alessandria and Vicenza | RCOI confirmed as per CFSI but not disclosed by LBMA | Not disclosed per</t>
  </si>
  <si>
    <t>Argentina, Australia, Austria, Belgium, Brazil, Cambodia, Canada, Chile, China, Colombia, Ecuador, Germany, Guinea, Guyana, Hungary, India, Indonesia, Italy, Japan, Kazakhstan, Luxembourg, Malaysia, Mexico, Mongolia, Namibia, Panama, Papua New Guinea, Per | Argentina, Austria, Belgium, Brazil, Cambodia, Canada, Chile, China, Colombia, Ecuador, Ethiopia, Guinea, Guyana, Hungary, India, Italy, Japan, Kazakhstan, Korea, Luxembourg, Malaysia, Mongolia, Myanmar, Namibia, Papua New Guinea, Peru, Recycled/Scrap | Italy | Not disclosed per LBMA | Argentina, Australia, Austria, Belgium, Brazil, Cambodia, Canada, Chile, China, Colombia, Ecuador, Germany, Guinea, Guyana, Hungary, India, Indonesia, Italy, Japan, Kazakhstan, Republic of Korea, Luxembourg, Malaysia, Mexico, Mongolia, Namibia, Panama, Pa | Does not source from DRC or covered countries, Italy, Italy, Recycled/Scrap, China, Japan, Mineral sourcing not disclosed by LBMA, RCOI confirmed as per RMI., RCOI confirmed per RMI, Unknown | Argentina, Austria, Belgium, Brazil, Cambodia, Canada, Chile, China, Colombia, Ecuador, Ethiopia, Guinea, Guyana, Hungary, India, Italy, Japan, Kazakhstan, Korea, Luxembourg, Malaysia, Mongolia, Myanmar, Namibia, Papua New Guinea, Peru, Recycled/Scrap | R | Argentina, Austria, Belgium, Brazil, Cambodia, Canada, Chile, China, Colombia, Ecuador, Ethiopia, Guinea, Guyana, Hungary, India, Italy, Japan, Kazakhstan, Korea, Luxembourg, Malaysia, Mongolia, Myanmar, Namibia, Papua New Guinea, Peru, Recycled/Scrap | I | Argentina, Austria, Belgium, Brazil, Cambodia, Canada, Chile, China, Colombia, Ecuador, Ethiopia, Guinea, Guyana, Hungary, India, Italy, Japan, Kazakhstan, Korea, Luxembourg, Malaysia, Mongolia, Myanmar, Namibia, Papua New Guinea, Peru, Recycled/Scrap, Bu</t>
  </si>
  <si>
    <t>Khartoum,Khartoum</t>
  </si>
  <si>
    <t>China, Democratic Republic of Congo, Recycled/Scrap, Sudan | China, Democratic Republic of Congo, Sudan | No known country of origin | Not disclosed per LBMA | China, Congo, Democratic Republic of the Congo, Recycled/Scrap, Sudan | Sudan, China | China, Sudan | Sudan, China | No known country of origin | Sudan, China, Argentina, Australia, Austria, Belgium, Brazil, Cambodia, Canada, Chile, Colombia, Democratic Republic of Congo, Djibouti, Ecuador, Egypt, Estonia, Ethiopia, France, G | China, Democratic Republic of Congo, Sudan | Sudan, China | China, Sudan | No known country of origin | Sudan, China | China, Sudan | Sudan, China | No known country of origin | Sudan, China, Argentina, Australia, Austria, Belgium, Brazil, Cambodia, Canad | China, Democratic Republic of Congo, Sudan, China, Sudan, DRC, China, Sudan, Sudan, China, Sudan, China, Argentina, Australia, Austria, Belgium, Brazil, Cambodia, Canada, Chile, Colombia, Democratic Republic of Congo, Djibouti, Ecuador, Egypt, Estonia, Et | China, Democratic Republic of Congo, Sudan, China, Sudan, DRC, China, Sudan, No known country of origin, Sudan, China, Sudan, China, Argentina, Australia, Austria, Belgium, Brazil, Cambodia, Canada, Chile, Colombia, Democratic Republic of Congo, Djibouti,</t>
  </si>
  <si>
    <t>Dubai,Dubayy</t>
  </si>
  <si>
    <t>Japan, Recycled/Scrap, United Arab Emirates | United Arab Emirates | Not disclosed per LBMA | United Arab Emirates, Japan | United Arab Emirates, Japan | Italy, USA, China | United Arab Emirates, Japan | United Arab Emirates | United Arab Emirates, Japan, Italy, China, United States, Recycled/Scrap, Indonesia | Japan, Recycled/Scrap, United Arab E | Japan, Recycled/Scrap, United Arab Emirates | United Arab Emirates, Japan | United Arab Emirates, Japan | United Arab Emirates | United Arab Emirates, Japan | Italy, USA, China | United Arab Emirates, Japan | United Arab Emirates | United Arab Emirates, J | Japan, Recycled/Scrap, United Arab Emirates, Japan, United Arab Emirates, Recycled/Scrap, United Arab Emirates, Japan, United Arab Emirates, Japan, Italy, China, United States, Recycled/Scrap, Indonesia | Japan, Recycled/Scrap, United Arab Emirates, Japan, United Arab Emirates, Japan, United Arab Emirates, Recycled/Scrap, United Arab Emirates, United Arab Emirates, Japan, United Arab Emirates, Japan, Italy, China, United States, Recycled/Scrap, Indonesia,</t>
  </si>
  <si>
    <t>Recycled/Scrap, United Arab Emirates | United Arab Emirates | No known country of origin | Not disclosed per LBMA | Due diligence results pending, No known country of origin, Reason to believe sources from the DRC or covered countries, Unknown | United Arab Emirates | Due diligence results pending | Due diligence results pending | No known country of origin | Due diligence results pending | No known country of origin | United Arab Emirates, Australia, Japan, Korea, Argentina, Austria, Belgium, Br | United Arab Emirates | Due diligence results pending | Due diligence results pending | No known country of origin | Due diligence results pending | No known country of origin | Due diligence results pending | No known country of origin | United Arab Emira | Due diligence results pending, United Arab Emirates, United Arab Emirates, Australia, Japan, Korea, Argentina, Austria, Belgium, Brazil, Cambodia, Canada, Chile, China, Colombia, Djibouti, Ecuador, Egypt, Estonia, Ethiopia, France, Germany, Guyana, Hungar</t>
  </si>
  <si>
    <t>Dubai, Dubayy</t>
  </si>
  <si>
    <t>RCOI confirmed per RMI, Some are recycled or scrap sourced but not all. , Some are recycled/scrap, covered countries sourced but not all. | 0 | Some are recycled/scrap, and covered countries sourced but not all. | RCOI confirmed per RMI | Some are recycled/scrap and covered countries sourced but not all. | Some are recycled/scrap and covered countries sourced but not all. | 0 | Some are recyc | RCOI confirmed per RMI | Recycled and mining not disclosed by supplier | Sourced from Mines/Recyale/Scrap | Some are recycled, scrap or covered countries sourced but not all. | Some are recycled/scrap and covered countries sourced but not all. | 0 | Some are recycled/scrap, and c | 0, CHINA | RCOI confirmed as per RMI but not disclosed by LBMA | CHINA | RCOI confirmed as per CFSI but not disclosed by LBMA | Not disclosed per LBMA | Not disclosed by supplier | Not disclosed per LBMA | Not disclosed by supplier | Some are recycled, sc</t>
  </si>
  <si>
    <t>Argentina, Austria, Belgium, Brazil, Cambodia, Canada, Chile, China, Colombia, Democratic Republic of the Congo, Ecuador, Guyana, Hungary, India, Japan, Kazakhstan, Luxembourg, Malaysia, Mongolia, Myanmar, Portugal, Recycled/Scrap, Tanzania, United Arab E | Argentina, Austria, Belgium, Brazil, Cambodia, Canada, Chile, China, Colombia, Congo, Ecuador, Guyana, Hungary, India, Japan, Kazakhstan, Korea, Luxembourg, Malaysia, Mongolia, Myanmar, Namibia, Portugal, Recycled/Scrap, Tanzania, United Arab Emirates | United Arab Emirates | Not disclosed per LBMA | Argentina, Brazil, Canada, Guyana, Japan, Recycled/Scrap, Tanzania | Includes Covered Countries, Includes Covered Countries and CAHRA, Mineral sourcing LR,HR,CC,R/S, based on RMAP-RMI's RCOI data, RCOI confirmed per RMI, Reason to believe sources from the DRC or covered countries, Some are recycled/scrap, covered countries | Argentina, Austria, Belgium, Brazil, Cambodia, Canada, Chile, China, Colombia, Congo, Ecuador, Guyana, Hungary, India, Japan, Kazakhstan, Korea, Luxembourg, Malaysia, Mongolia, Myanmar, Namibia, Portugal, Recycled/Scrap, Tanzania, United Arab Emirates | R | Argentina, Austria, Belgium, Brazil, Cambodia, Canada, Chile, China, Colombia, Congo, Ecuador, Guyana, Hungary, India, Japan, Kazakhstan, Korea, Luxembourg, Malaysia, Mongolia, Myanmar, Namibia, Portugal, Recycled/Scrap, Tanzania, United Arab Emirates | I | Argentina, Austria, Belgium, Brazil, Cambodia, Canada, Chile, China, Colombia, Congo, Ecuador, Guyana, Hungary, India, Japan, Kazakhstan, Korea, Luxembourg, Malaysia, Mongolia, Myanmar, Namibia, Portugal, Recycled/Scrap, Tanzania, United Arab Emirates, CH</t>
  </si>
  <si>
    <t>RCOI confirmed per RMI, Some are recycled or scrap sourced but not all. , Some are recycled/scrap, and high risk sourced but not all. | 0 | Some are recycled/scrap, and high risk sourced but not all. | RCOI confirmed per RMI | 0 | Some are recycled/scrap, and high risk sourced but not all. | RCOI confirmed per RMI | HR, R/S | 0 | RCOI confirmed per RMI | Recycled and mining not disclosed by supplier | Some are recycled or scrap sourced but not all. | 0 | Some are recycled/scrap, and high risk sourced but not all. | RCOI confirmed per RMI | HR, R/S | 0 | 0, HR, R/S, No information, RCOI confirmed per RMI, | 0, RCOI confirmed per RMI, Recycled and mining not disclosed by supplier, Some are recycled or scrap sourced but not all | Some are recycled or scrap sourced but not all | Some are recycled or scrap sourced but not all. | Recycled, Scrap and mines | Some | 0, HR, R/S, No information, RCOI confirmed per RMI, Recycled and mining not disclosed by supplier, Recycled and scrap, and mines not disclosed by supplier, Some are recycled or scrap sourced but not all, Some are recycled or scrap sourced but not all | So</t>
  </si>
  <si>
    <t>Australia, Austria, Belgium, Brazil, Canada, Chile, China, Colombia, Egypt, France, Germany, Hungary, India, Indonesia, Ireland, Israel, Japan, Luxembourg, Malaysia, Netherlands, Niger, Peru, Portugal, Recycled/Scrap, Singapore, Slovakia, Spain, Switzerla | Argentina, Austria, Belgium, Brazil, Cambodia, Canada, Chile, China, Colombia, Ecuador, Ethiopia, Germany, Guyana, Hungary, India, Japan, Kazakhstan, Korea, Luxembourg, Malaysia, Mongolia, Myanmar, Namibia, Peru, Portugal, Recycled/Scrap, United Arab Emir | No known country of origin | Not disclosed per LBMA | Brazil, Colombia, Niger, Peru, Recycled/Scrap | Includes CAHRA, Mineral sourcing HR,R/S based on RMAP-RMI's RCOI data, No known country of origin, RCOI confirmed per RMI, Reason to believe sources from the DRC or covered countries, Recycled/Scrap, Myanmar, Cambodia, Malaysia, Kazakhstan, Portugal, Aust</t>
  </si>
  <si>
    <t>China, Recycled/Scrap | No known country of origin | Not disclosed per LBMA | China, Does not source from DRC or covered countries, No known country of origin | China, Recycled/Scrap | China | -2146826246 | China | China | No known country of origin | China, Recycled/Scrap | China, Recycled/Scrap | China | No known country of origin | -2146826246 | China | China | No known country of origin | China, Recycled/Scra | China, Recycled/Scrap | No reason to believe sources from DRC or covered countries | China | China | No known country of origin | -2146826246 | China | China | No known country of origin | China, Recycled/Scrap | China, Recycled/Scrap | CHINA | No known c | China, China, Recycled/Scrap, Unknown</t>
  </si>
  <si>
    <t>Laizhou,Shandong Sheng</t>
  </si>
  <si>
    <t>China, Recycled/Scrap | No known country of origin | Not disclosed per LBMA | Due diligence results pending, No known country of origin, No reason to believe sources from DRC or covered countries | China, Recycled/Scrap | Due diligence results pending | Due diligence results pending | No known country of origin | Due diligence results pending | No known country of origin | China, Argentina, Chile, Hong Kong, Indonesia, Philippines, Singapore, South | China, Recycled/Scrap | Due diligence results pending | Due diligence results pending | No known country of origin | Due diligence results pending | No known country of origin | Due diligence results pending | No known country of origin | China, Argentina | China, Recycled/Scrap, Due diligence results pending, Unknown</t>
  </si>
  <si>
    <t>Dayuan, Taoyuan</t>
  </si>
  <si>
    <t>RCOI confirmed per RMI, Some are recycled or scrap sourced but not all. , Some are recycled/scrap sourced but not all. | Recycled, Scrap | 0 | Some are recycled/scrap sourced but not all. | RCOI confirmed per RMI | Some are recycled/scrap sourced but not all. | Some are recycled/scrap sourced but not all. | Recycled, Scrap | 0 | Some are recycled/scrap sourced but not all. | Recycled, Scrap | Sourced from Mines/Recyale/Scrap | Some are recycled or scrap sourced but not all. | Some are recycled/scrap sourced but not all. | Recycled, Scrap | 0 | Some are recycled/scrap sourced but not all. | RCOI confirmed per RMI | Some are re | 0, Recycled, Scrap, Some are recycled or scrap sourced but not all. | Recycled/Scrap | Some are recycled or scrap sourced but not all. | Recycled/Scrap | Recycled, Scrap | Recycled, Scrap | Not disclosed by supplier | Some are recycled or scrap sourced bu | 0, L1, R/S, No information, RCOI confirmed per RMI, Recycled and scrap, and mines not disclosed by supplier, Recycled, Scrap, Recycled, Scrap | Some are recycled or scrap sourced but not all, Some are recycled or scrap sourced but not all, Some are recycl</t>
  </si>
  <si>
    <t>Argentina, Australia, Austria, Belgium, Brazil, Cambodia, Canada, Chile, China, Colombia, Djibouti, Ecuador, Egypt, Estonia, Ethiopia, France, Germany, Guyana, Hungary, India, Indonesia, Ireland, Israel, Japan, Kazakhstan, Korea, Luxembourg, Madagascar, M | Argentina, Austria, Belgium, Brazil, Cambodia, Canada, Chile, China, Colombia, Ecuador, Ethiopia, Germany, Guyana, Hungary, India, Japan, Kazakhstan, Korea, Luxembourg, Malaysia, Mongolia, Myanmar, Namibia, Peru, Portugal, Recycled/Scrap, Taiwan, United S | Myanmar, Cambodia, Malaysia, Kazakhstan, Portugal, Mongolia, Austria, Luxembourg, Brazil, Korea, Republic of, Guyana, Chile, Laos, Ecuador, Colombia, Argentina, Hungary, Japan, India, Canada, Belgium, Namibia, Taiwan, Peru, Ethiopia, Germany, Russian Fede | Myanmar, Cambodia, Malaysia, Kazakhstan, Portugal, Mongolia, Austria, Luxembourg, Korea, Republic of, Brazil, Guyana, Chile, Laos, Colombia, Ecuador, Argentina, Hungary, Japan, India, Canada, Belgium, Namibia, Taiwan, Peru, Ethiopia, Germany, Russian Fede | Myanmar, Cambodia, Malaysia, Kazakhstan, Portugal, Austria, Mongolia, Luxembourg, Brazil, Guyana, Korea, Republic of, Chile, Laos, Ecuador, Colombia, Argentina, Hungary, Japan, India, Canada, Belgium, Namibia, Taiwan, Peru, Germany, Ethiopia, Russian Fede | L1, R/S | Brazil | Myanmar, Cambodia, Malaysia, Kazakhstan, Portugal, Mongolia, Austria, Luxembourg, Korea, Republic of, Guyana, Brazil, Chile, Laos, Ecuador, Colombia, Argentina, Hungary, Japan, India, Canada, Belgium, Namibia, Taiwan, Peru, Germany, Ethiopia, Russian Fede | Argentina, Australia, Austria, Belgium, Benin, Bolivia, Brazil, Burkina Faso, Cambodia, Canada, Chile, China, Colombia, Djibouti, Ecuador, Egypt, Eritrea, Estonia, Ethiopia, France, Germany, Ghana, Guatemala, Guinea, Guyana, Honduras, Hong Kong, Hungary,</t>
  </si>
  <si>
    <t>Msasa,Harare</t>
  </si>
  <si>
    <t>Congo, Democratic Republic of Congo, Recycled/Scrap, United States | Congo, Democratic Republic of Congo, United States, Zimbabwe | Zimbabwe | Not disclosed per LBMA | Congo, Democratic Republic of the Congo, Recycled/Scrap, United States, Zimbabwe | Zimbabwe, United States | Zimbabwe, USA | Zimbabwe, United States | Zimbabwe | Zimbabwe, United States, Argentina, Australia, Austria, Belgium, Brazil, Cambodia, Canada, Chile, China, Colombia, Congo, Democratic Republic of Congo, Djibouti, Ecuador, Egypt | Congo, Democratic Republic of Congo, United States, Zimbabwe | Zimbabwe, United States | Zimbabwe, USA | Zimbabwe | Zimbabwe, United States | Zimbabwe, USA | Zimbabwe, United States | Zimbabwe | Zimbabwe, United States, Argentina, Australia, Austria, Belg | Congo, Democratic Republic of Congo, United States, Zimbabwe, DRC, USA, Zimbabwe, Zimbabwe, United States, Zimbabwe, United States, Argentina, Australia, Austria, Belgium, Brazil, Cambodia, Canada, Chile, China, Colombia, Congo, Democratic Republic of Con | Congo, Democratic Republic of Congo, United States, Zimbabwe, DRC, USA, Zimbabwe, Unknown, USA, Zimbabwe, Zimbabwe, Zimbabwe, United States, Zimbabwe, United States, Argentina, Australia, Austria, Belgium, Brazil, Cambodia, Canada, Chile, China, Colombia,</t>
  </si>
  <si>
    <t>Lubin, Dolnośląskie</t>
  </si>
  <si>
    <t>Not disclosed by supplier, RCOI confirmed as per RMI., RCOI confirmed per RMI | not available | 0 | RCOI confirmed as per RMI. | RCOI confirmed per RMI | RCOI confirmed as per RMI. | RCOI confirmed as per RMI. | not available | 0 | RCOI confirmed as per RMI. | RCOI confirmed per RMI | RCOI confirmed as per RMI. | See aggregated data | RCOI confirmed per RMI | Sourced from Mines/Recyale/Scrap | Not disclosed by supplier | Not disclosed per LBMA | RCOI confirmed as per RMI. | not available | 0 | RCOI confirmed as per RMI. | RCOI confirmed per RMI | RCOI confirmed as per RMI. | See aggregated data below for LBMA | 0, Not disclosed per LBMA, RCOI confirmed per RMI, THAILAND | not available | RCOI confirmed as per RMI but not disclosed by LBMA, Unknown, but some recycled/scrap | 0, No information, not available, not available | RCOI confirmed as per RMI but not disclosed by LBMA, Not disclosed by supplier, Not disclosed per LBMA, POLAND, RCOI confirmed as per RMI., RCOI confirmed per RMI, See aggregated data below for LBMA Good D</t>
  </si>
  <si>
    <t>Andorra, Argentina, Australia, Austria, Belgium, Brazil, Cambodia, Canada, Chile, China, Colombia, Ecuador, Egypt, Estonia, France, Germany, Guyana, Hungary, India, Indonesia, Ireland, Israel, Japan, Kazakhstan, Korea, Luxembourg, Malaysia, Mongolia, Nami | Andorra, Argentina, Austria, Belgium, Brazil, Cambodia, Canada, Chile, China, Colombia, Ecuador, Germany, Guyana, Hungary, India, Indonesia, Japan, Kazakhstan, Korea, Luxembourg, Malaysia, Mongolia, Myanmar, Namibia, Peru, Poland, Portugal, Suriname, Swit | Chile | Due diligence results pending | Not disclosed per LBMA | Andorra, Argentina, Australia, Austria, Belgium, Brazil, Cambodia, Canada, Chile, China, Colombia, Ecuador, Egypt, Estonia, France, Germany, Guyana, Hungary, India, Indonesia, Ireland, Israel, Japan, Kazakhstan, Republic of Korea, Luxembourg, Malaysia, Mo | Chile, Chile, Poland, Thailand, Indonesia, Poland, Myanmar, Cambodia, Malaysia, Kazakhstan, Portugal, Mongolia, Austria, Luxembourg, Guyana, Brazil, Republic Of Korea, Laos, Ecuador, Colombia, Argentina, Hungary, Japan, India, Canada, Belgium, Namibia, Ch | Chile, Poland, Canada, United States, Guyana, Japan, Germany, Peru, Suriname, Switzerland, Thailand, Argentina, Austria, Belgium, Brazil, Cambodia, Colombia, Ecuador, Hungary, India, Indonesia, Kazakhstan, Korea, Luxembourg, Malaysia, Mongolia, Myanmar, N | Andorra, Argentina, Armenia, Australia, Austria, Azerbaijan, Bahamas, Barbados, Belarus, Belgium, Benin, Bolivia, Bosnia and Herzegovina, Botswana, Brazil, Bulgaria, Burkina Faso, Cambodia, Cameroon, Canada, Chile, China, Colombia, Croatia, Cyprus, Denmar</t>
  </si>
  <si>
    <t>Mewat,Haryāna</t>
  </si>
  <si>
    <t>Sourced from Mines/Recyale/Scrap | Not disclosed by supplier | Not disclosed per LBMA | RCOI confirmed as per RMI. | Iron Ore Mine at Koira in the districts of Sundergarh and Koenjhar | 0 | RCOI confirmed as per RMI. | RCOI confirmed per RMI | RCOI confir | Not disclosed by supplier, RCOI confirmed as per RMI., RCOI confirmed per RMI | Iron Ore Mine at Koira in the districts of Sundergarh and Koenjhar | 0 | RCOI confirmed as per RMI. | RCOI confirmed per RMI | RCOI confirmed as per RMI. | RCOI confirmed as per RMI. | Iron Ore Mine at Koira in the districts of Sundergarh and Koenjhar | 0 | RCOI confirmed per RMI | 0, AUSTRALIA | Iron Ore Mine at Koira in the districts of Sundergarh and Koenjhar | Not disclosed per LBMA | RCOI confirmed as per RMI but not disclosed by LBMA | AUSTRALIA | Iron Ore Mine at Koira in the districts of Sundergarh and Koenjhar | RCOI confir</t>
  </si>
  <si>
    <t>Andorra, Argentina, Australia, Austria, Azerbaijan, Belarus, Belgium, Brazil, China, India, Japan, Kenya, Panama, Recycled/Scrap, Russian Federation, Switzerland, Tanzania, United States of America, Zambia | Andorra, Argentina, Armenia, Aruba, Australia, Austria, Azerbaijan, Bahamas, Barbados, Belarus, Belgium, Benin, Brazil, China, Eritrea, India, Japan, Kenya, Panama, Recycled/Scrap, Russian Federation, Switzerland, Tanzania, United States, Zambia, Zimbabwe | United States, India | Not disclosed per LBMA | Andorra, Argentina, Australia, Austria, Azerbaijan, Belarus, Belgium, Brazil, China, India, Japan, Kenya, Panama, Recycled/Scrap, Russian Federation, Switzerland, Tanzania, United States, Zambia | Mineral sourcing not disclosed by LBMA, RCOI confirmed as per RMI., RCOI confirmed per RMI, Sources from DRC or covered countries, United States, India, Unknown, USA, India, Australia, Brazil, Zambia, Kenya, Zimbabwe, DRC or an adjoining country (Covered</t>
  </si>
  <si>
    <t>Khwaeng Dok Mai, Krung Thep Maha Nakhon</t>
  </si>
  <si>
    <t>Not disclosed by supplier | Not disclosed by supplier, RCOI confirmed as per RMI., RCOI confirmed per RMI | Recycled or Scrap | 0 | RCOI confirmed as per RMI. | Approved by  RJC Sourcing | RCOI confirmed per RMI | not available | RCOI confirmed as per RMI but not disclosed by RJC | RCOI confirmed as per RMI but not disclosed by RJC | Recycled or Scrap | 0 | RCO | not available | Sourced from Mines/Recyale/Scrap | Not disclosed by supplier | Not disclosed per RJC | RCOI confirmed as per RMI but not disclosed by RJC | Recycled or Scrap | 0 | RCOI confirmed as per RMI. | Approved by  RJC Sourcing | RCOI confirmed per | 0, Not disclosed by supplier, Recycled or Scrap | not available | Not disclosed per LBMA | RCOI confirmed as per RMI but not disclosed by LBMA | Not disclosed by supplier | RCOI confirmed as per CFSI but not disclosed by RJC | not available | Recycled or | 0, No information, Not disclosed by supplier, Not disclosed per RJC, RCOI confirmed as per RMI., RCOI confirmed per RMI, Recycled or Scrap, Recycled or Scrap | not available | Not disclosed per LBMA | RCOI confirmed as per RMI but not disclosed by LBMA |</t>
  </si>
  <si>
    <t>Andorra, Australia, Belgium, Brazil, Chile, China, Eritrea, India, Indonesia, Japan, Korea, Mexico, Peru, Recycled/Scrap, South Africa, Thailand, United States | United States, China, Thailand, Peru | Not disclosed per LBMA | Brazil, Chile, Indonesia, Mexico, Peru, United States | Mineral sourcing not disclosed by RJC | Does not source from DRC or covered countries, Mineral sourcing not disclosed by RJC, RCOI confirmed as per RMI., RCOI confirmed per RMI, United States, China, Thailand, Peru, Unknown, USA, China, Thailand, Peru, Belgium, Indonesia, Recycled/Scrap, Brazil | Andorra, Australia, Belgium, Brazil, Chile, China, Eritrea, India, Indonesia, Japan, Korea, Mexico, Peru, Recycled/Scrap, South Africa, Thailand, United States | Recycled/Scrap, Thailand, China, United States, Peru, Brazil, Indonesia, Belgium | R/S and Mi | Andorra, Australia, Belgium, Brazil, Chile, China, Eritrea, India, Indonesia, Japan, Korea, Mexico, Peru, Recycled/Scrap, South Africa, Thailand, United States | Not disclosed per RJC | USA, China, Thailand, Peru, Belgium, Indonesia, Recycled/Scrap, Brazi | Andorra, Australia, Belgium, Brazil, Chile, China, Eritrea, India, Indonesia, Japan, Korea, Mexico, Peru, Recycled/Scrap, South Africa, Thailand, United States, Andorra, Australia, Belgium, Brazil, Chile, China, Eritrea, India, Indonesia, Japan, Mexico, P</t>
  </si>
  <si>
    <t>Guangzhou,Guangdong Sheng</t>
  </si>
  <si>
    <t>Australia, Brazil, China, Japan, Peru, Recycled/Scrap, Taiwan | China, Taiwan, Brazil, Australia, Peru | Not disclosed per LBMA | China, Brazil, Australia, Peru, Japan, Recycled/Scrap, Russia, China, Taiwan, Brazil, Australia, Peru, No reason to believe sources from DRC or covered countries | Australia, Brazil, China, Japan, Peru, Recycled/Scrap, Taiwan | Recycled/Scrap, China, Australia, Brazil, Peru, Japan, Taiwan | China, Brazil, Australia, Peru, Japan, Recycled/Scrap, Russia | Recycled/Scrap, China, Australia, Brazil, Peru, Japan, Taiwan | | Australia, Brazil, China, Japan, Peru, Recycled/Scrap, Taiwan | Recycled/Scrap, China, Australia, Brazil, Peru, Japan, Taiwan | China, Brazil, Australia, Peru, Japan, Recycled/Scrap, Russia | China, Taiwan, Brazil, Australia, Peru | Recycled/Scrap, China, | Australia, Brazil, China, Japan, Peru, Recycled/Scrap, Taiwan, Australia, Brazil, China, Japan, Peru, Russia, Taiwan, Recycled/Scrap, China, Brazil, Australia, Peru, Japan, Recycled/Scrap, Russia, Recycled/Scrap, China, Australia, Brazil, Peru, Japan, Tai | Australia, Brazil, China, Japan, Peru, Recycled/Scrap, Taiwan, Australia, Brazil, China, Japan, Peru, Russia, Taiwan, Recycled/Scrap, China, Brazil, Australia, Peru, Japan, Recycled/Scrap, Russia, China, Taiwan, Brazil, Australia, Peru, Recycled/Scrap, Ch</t>
  </si>
  <si>
    <t>Safina a.s.</t>
  </si>
  <si>
    <t>Vestec, Praha-západ</t>
  </si>
  <si>
    <t>RCOI confirmed per RMI, Recyled/Scrap, Some are recycled or scrap sourced but not all. | Recyled/Scrap | RCOI confirmed per RMI | Recyled/Scrap | RCOI confirmed per RMI | R/S | 0 | Not disclosed by supplier | Recycled, Scrap | RCOI confirmed per RMI | Recycle or Scrap | Recycled and mining not disclosed by supplier | Some are recycled or scrap sourced but not all. | Recyled/Scrap | RCOI confirmed per RMI | R/S | 0 | 0, CZECHIA, No information, R/S, RCOI confirmed per RMI, Recycle or Scrap | Recycled an | 0, RCOI confirmed per RMI, Recycled, Scrap, Unknown, but some recycled/scrap | 0, CZECHIA, No information, R/S, RCOI confirmed per RMI, Recycle or Scrap | Recycled and mining not disclosed by supplier, Recycled and mining not disclosed by supplier, Recycled, Scrap, Recyled/Scrap, Some are recycled or scrap sourced but not all, Some</t>
  </si>
  <si>
    <t>Australia, Austria, Belgium, Brazil, Canada, Chile, China, Colombia, Egypt, France, Germany, Hungary, India, Indonesia, Ireland, Israel, Italy, Japan, Luxembourg, Malaysia, Netherlands, New Zealand, Peru, Portugal, Recycled/Scrap, Singapore, Slovakia, Spa | Argentina, Australia, Austria, Belgium, Brazil, Cambodia, Canada, Chile, China, Colombia, Czechia, Djibouti, Ecuador, Egypt, Estonia, Ethiopia, France, Germany, Guyana, Hungary, India, Indonesia, Italy, Japan, New Zealand, Recycled/Scrap, United States | Czech Republic | Not disclosed per LBMA | Argentina, Australia, Austria, Belgium, Brazil, Cambodia, Canada, Chile, China, Colombia, Ecuador, Egypt, Estonia, France, Germany, Guyana, Hungary, India, Indonesia, Ireland, Israel, Italy, Japan, Luxembourg, Malaysia, Netherlands, New Zealand, Peru, Por | Czech Republic, Czech Republic, Recycled/Scrap, Boliva, Czech Republic, Recycled/Scrap, Bolivia, Does not source from DRC or covered countries, Excludes Covered Countries and CAHRA, Mineral sourcing R/S, RCOI confirmed per RMI, Recycled/Scrap Only, Recyle | Argentina, Australia, Austria, Belgium, Brazil, Cambodia, Canada, Chile, China, Colombia, Czechia, Djibouti, Ecuador, Egypt, Estonia, Ethiopia, France, Germany, Guyana, Hungary, India, Indonesia, Italy, Japan, New Zealand, Recycled/Scrap, United States | | Argentina, Australia, Austria, Belgium, Bolivia, Brazil, Cambodia, Canada, Chile, China, Colombia, Czechia, Djibouti, Ecuador, Egypt, Estonia, Ethiopia, France, Germany, Guyana, Hungary, India, Indonesia, Ireland, Israel, Italy, Japan, Jersey, Kazakhstan,</t>
  </si>
  <si>
    <t>Onehunga,Auckland</t>
  </si>
  <si>
    <t>Andorra, India, Japan, New Zealand, Recycled/Scrap, United States | Ãland Islands, Andorra, India, Japan, New Zealand, Recycled/Scrap, United States | New Zealand, Recycle/Scrap, United States | Recycle/Scrap, New Zealand, United States | Not disclosed per LBMA | Does not source from DRC or covered countries, New Zealand, Recycle/Scrap, United States, New Zealand, USA, Recycled/Scrap, India, Japan, Recycle/Scrap, New Zealand, United States | Ãland Islands, Andorra, India, Japan, New Zealand, Recycled/Scrap, United States | Recycled/Scrap, New Zealand, United States, India, Japan | New Zealand, USA, Recycled/Scrap, India, Japan | Papua New Guinea, China, Republic Of Korea, Australia, Chile, Bo | Ãland Islands, Andorra, India, Japan, New Zealand, Recycled/Scrap, United States | Recycled/Scrap, New Zealand, United States, India, Japan | New Zealand, USA, Recycled/Scrap, India, Japan | New Zealand, Recycle/Scrap, United States | Recycled/Scrap, New | Ãland Islands, Andorra, India, Japan, New Zealand, Recycled/Scrap, United States, Andorra, India, Japan, New Zealand, Recycled/Scrap, United States, Andorra, India, Japan, New Zealand, USA, Recycled/Scrap, New Zealand, USA, Recycled/Scrap, India, Japan, R | Ãland Islands, Andorra, India, Japan, New Zealand, Recycled/Scrap, United States, Andorra, India, Japan, New Zealand, USA, Recycled/Scrap, India, Japan, New Zealand, USA, recycled/scrap, New Zealand, Recycle/Scrap, United States, New Zealand, USA, Recycle</t>
  </si>
  <si>
    <t>Shanghang, Fujian Sheng</t>
  </si>
  <si>
    <t>Not disclosed by supplier | 0 | RCOI confirmed as per RMI. | Approved by LBMA Good Delivery Sourcing | RCOI confirmed per RMI | Zijin Kuang Ye Refinery | RCOI confirmed as per RMI. | Gold Refinery of Zijin Mining Group Co., Ltd. | RCOI confirmed as per RM | RCOI confirmed per RMI | 上宫金矿 | Mine d'or de Shanggong | 上宫金矿 | Not disclosed per LBMA | RCOI confirmed as per RMI. | Not disclosed by supplier | 0 | RCOI confirmed as per RMI. | Approved by LBMA Good Delivery Sourcing | RCOI confirmed per RMI | Zijin Kuang Ye Refinery | RCOI con | 0, Not disclosed per LBMA, RCOI confirmed per RMI, Unknown, but some recycled/scrap, UZBEKISTAN | Not disclosed by supplier | Not disclosed per LBMA | RCOI confirmed as per RMI but not disclosed by LBMA | Not disclosed by supplier | Zijin Kuang Ye Refiner</t>
  </si>
  <si>
    <t>Argentina, Australia, Austria, Brazil, Canada, China, Colombia, Ethiopia, Germany, Guinea, India, Indonesia, Japan, Kyrgyzstan, Malaysia, Mongolia, Mozambique, Papua New Guinea, Peru, Poland, Recycled/Scrap, Russian Federation, Tajikistan, Uzbekistan | Russian Federation, Papua New Guinea, Japan, Malaysia, Bolivia, Canada, Mongolia, Mozambique, China, Poland, Brazil, Australia, Peru, Tajikistan, Kyrgyzstan, Indonesia | Russian Federation, Papua New Guinea, Japan, Malaysia, Bolivia, Canada, Mongolia, Mozambique, China, Brazil, Poland, Australia, Peru, Tajikistan, Kyrgyzstan, Indonesia | Not disclosed per LBMA | Argentina, Australia, Austria, Brazil, Canada, China, Colombia, Germany, Guinea, India, Indonesia, Japan, Kyrgyzstan, Malaysia, Mongolia, Papua New Guinea, Peru, Poland, Recycled/Scrap, Russian Federation, Tajikistan, Uzbekistan | Argentina, Australia, Austria, Brazil, Canada, China, Colombia, Ethiopia, Germany, Guinea, India, Indonesia, Japan, Kyrgyzstan, Malaysia, Mongolia, Mozambique, Papua New Guinea, Peru, Poland, Recycled/Scrap, Russian Federation, Tajikistan, Uzbekistan | Re | Argentina, Australia, Austria, Brazil, Canada, China, Colombia, Ethiopia, Germany, Guinea, India, Indonesia, Japan, Kyrgyzstan, Malaysia, Mongolia, Mozambique, Papua New Guinea, Peru, Poland, Recycled/Scrap, Russian Federation, Tajikistan, Uzbekistan | RC</t>
  </si>
  <si>
    <t>Sanmenxia, Henan Sheng</t>
  </si>
  <si>
    <t>RCOI confirmed as per RMI., RCOI confirmed per RMI, Zhongyuan Gold Smelter of Zhongjin Gold Corporation | From Zhongyuan Gold Smelter of Zhongjin Gold Corporation | 0 | RCOI confirmed as per RMI. | Approved by LBMA Good Delivery Sourcing | RCOI confirmed per RMI | Zhongyuan Gold Smelter of Zhongjin Gold Corporation; Jiapigou Mining Industry Ltd,Co.; Qinling G | RCOI confirmed per RMI | NA | recycled | Not disclosed by supplier | Not disclosed per LBMA | Shandong Gold Smelting Co. LTD | China | RCOI confirmed as per RMI. | From Zhongyuan Gold Smelter of Zhongjin Gold Corporation | 0 | RCOI confirmed as per RMI. | Approved by LBMA Good De | 0, Not disclosed by supplier | Zhongyuan Gold Smelter of Zhongjin Gold Corporation | Not disclosed per LBMA | Not disclosed | RCOI confirmed as per RMI but not disclosed by LBMA | Some are recycled or scrap sourced but not all. | RECYCLED | Not disclosed | 0, CHINA, From Zhongyuan Gold Smelter of Zhongjin Gold Corporation, From Zhongyuan Gold Smelter of Zhongjin Gold Corporation | RCOI confirmed as per RMI but not disclosed by LBMA, Jiapigou Mining Industry Ltd,Co., NA, No information, Not disclosed by supp</t>
  </si>
  <si>
    <t>Andorra, Australia, Belgium, Brazil, Canada, China, Germany, Ghana, Hong Kong, Indonesia, Japan, Malaysia, Mongolia, Peru, Philippines, Recycled/Scrap, Switzerland, Thailand, United Kingdom, UnitedStates | Andorra, Australia, Belgium, Brazil, Burundi, Canada, China, Ethiopia, Germany, Ghana, Hong Kong, Indonesia, Japan, Korea, Malaysia, Mongolia, Mozambique, Myanmar, Peru, Philippines, Recycled/Scrap, Switzerland, Thailand, United Kingdom, United States | Canada, Mongolia, Mozambique, Philippines, China, Thailand, Australia, Switzerland, Laos, Germany, Ethiopia | Canada, Mongolia, Mozambique, China, Philippines, Thailand, Australia, Switzerland, Laos, Ethiopia, Germany | Not disclosed per LBMA | Andorra, Australia, Belgium, Brazil, Canada, China, Germany, Ghana, Hong Kong, Indonesia, Japan, Republic of Korea, Malaysia, Mongolia, Peru, Philippines, Recycled/Scrap, Switzerland, Thailand, United Kingdom, United States | Canada, Mongolia, Mozambique, China, Philippines, Australia, Thailand, Laos, Switzerland, Ethiopia, Germany, Canada, Mongolia, Mozambique, China, Philippines, Australia, Thailand, Laos, Switzerland, Germany, Ethiopia, China, Recycled/Scrap, Canada, Mongol | Andorra, Australia, Belgium, Brazil, Burundi, Canada, China, Ethiopia, Germany, Ghana, Hong Kong, Indonesia, Japan, Korea, Malaysia, Mongolia, Mozambique, Myanmar, Peru, Philippines, Recycled/Scrap, Switzerland, Thailand, United Kingdom, United States | R | Recycled/Scrap, China, Australia, Canada, Ethiopia, Germany, Switzerland, Mozambique, Mongolia, Philippines, Thailand, Indonesia, Japan | Andorra, Australia, Belgium, Brazil, Burundi, Canada, China, Ethiopia, Germany, Ghana, Hong Kong, Indonesia, Japan, Korea, Malaysia, Mongolia, Mozambique, Myanmar, Peru, Philippines, Recycled/Scrap, Switzerland, Thailand, United Kingdom, United States | N | Andorra, Australia, Belgium, Brazil, Burundi, Canada, China, Ethiopia, Germany, Ghana, Hong Kong, Indonesia, Japan, Korea, Malaysia, Mongolia, Mozambique, Myanmar, Peru, Philippines, Recycled/Scrap, Switzerland, Thailand, United Kingdom, United States, Au</t>
  </si>
  <si>
    <t>Sagamihara, Kanagawa</t>
  </si>
  <si>
    <t>RCOI confirmed per RMI, Recycled, Scrap, Recyled/Scrap | Recycled, Scrap | 0 | Recyled/Scrap | R/S | Recyled/Scrap | Japan | Japan | Recyled/Scrap | Recycled, Scrap | 0 | Recyled/Scrap | R/S | Recyled/Scrap | Japan | R/S | 0 | Recycled, Scrap | RCOI confirmed per RMI | Recycled, Scrap | Recycle or Scrap | Sourced from Mines/Recyale/Scrap | Recycled, Scrap | Japan | Recyled/Scrap | Recycled, Scrap | 0 | Recyled/Scrap | R/S | Recyled/Scrap | Japan | R/S | 0 | 0, JAPAN, No information, R/S, RCOI confirmed per RMI, Recycled | 0, RCOI confirmed per RMI, Recycled, Scrap, Recycled, Scrap | Recycled/Scrap | not available | Recycled | Recycled, Scrap | Recycled/Scrap, Unknown, but some recycled/scrap | 0, JAPAN, No information, R/S, RCOI confirmed per RMI, Recycled, Scrap, Recycled, Scrap | Recycle or Scrap | Sourced from Mines/Recyale/Scrap, Recycled, Scrap | Recycled/Scrap, Recycled, Scrap | Recycled/Scrap | not available | Recycled | Recycled, Scrap</t>
  </si>
  <si>
    <t>Argentina, Austria, Brazil, Cambodia, Canada, Chile, China, Colombia, Democratic Republic of the Congo, Ecuador, Ghana, Guyana, Hungary, Japan, Kazakhstan, Luxembourg, Malaysia, Mali, Mongolia, Panama, Portugal, Recycled/Scrap, Spain | Angola, Argentina, Austria, Brazil, Cambodia, Canada, Chile, China, Colombia, Democratic Republic of Congo, Ecuador, Ghana, Guyana, Hungary, Japan, Kazakhstan, Korea, Luxembourg, Malaysia, Mali, Mongolia, Myanmar, Panama, Portugal, Recycled/Scrap, Spain | China, Japan, Brazil, Malaysia, Spain | Japan, China, Brazil, Malaysia, Spain | R/S | Argentina, Austria, Brazil, Cambodia, Canada, Chile, China, Colombia, Democratic Republic of the Congo, Ecuador, Ghana, Guyana, Hungary, Japan, Kazakhstan, Republic of Korea, Luxembourg, Malaysia, Mali, Mongolia, Panama, Portugal, Recycled/Scrap, Spain | China, Japan, Brazil, Malaysia, Spain, Does not source from DRC or covered countries, Japan, China, Brazil, Malaysia, Spain, Japan, Recycled/Scrap, Brazil, China, Malaysia, Spain, Canada, Mineral sourcing R/S, RCOI confirmed per RMI, Recycled/Scrap Only, | Angola, Argentina, Austria, Brazil, Cambodia, Canada, Chile, China, Colombia, Democratic Republic of Congo, Ecuador, Ghana, Guyana, Hungary, Japan, Kazakhstan, Korea, Luxembourg, Malaysia, Mali, Mongolia, Myanmar, Panama, Portugal, Recycled/Scrap, Spain | | Recycled/Scrap, Japan, Brazil, Malaysia, China, Spain, Canada | Angola, Argentina, Austria, Brazil, Cambodia, Canada, Chile, China, Colombia, Democratic Republic of Congo, Ecuador, Ghana, Guyana, Hungary, Japan, Kazakhstan, Korea, Luxembourg, Malaysia, Mali, Mongolia, Myanmar, Panama, Portugal, Recycled/Scrap, Spain,</t>
  </si>
  <si>
    <t>Konan, Kochi</t>
  </si>
  <si>
    <t>RCOI confirmed per RMI, Some are recycled or scrap sourced but not all. , Some are recycled/scrap sourced but not all. | Recycled, Scrap and mines | 0 | Some are recycled/scrap sourced but not all. | L1, R/S | RCOI confirmed per RMI | Some are recycled/scrap sourced but not all. | Some are recycled/scrap sourced but not all. | Recycled, Scrap and mines | 0 | Some are recycl | RCOI confirmed per RMI | Recycled and mining not disclosed by supplier | Sourced from Mines/Recyale/Scrap | Some are recycled or scrap sourced but not all. | Some are recycled/scrap sourced but not all. | Recycled, Scrap and mines | 0 | Some are recycled/scrap sourced but not all | 0, RCOI confirmed per RMI, Recycled, Scrap, Some are recycled or scrap sourced but not all. | Recycled, Scrap | Not disclosed | Some are recycled or scrap sourced but not all | Recycled, Scrap | Some are recycled or scrap sourced but not all. | Some are r | 0, JAPAN, L1, R/S, No information, RCOI confirmed per RMI, Recycled and mining not disclosed by supplier, Recycled and mining not disclosed by supplier | Sourced from Mines/Recyale/Scrap, Recycled and scrap, and mines not disclosed by supplier, Recycled,</t>
  </si>
  <si>
    <t>Argentina, Australia, Austria, Belgium, Brazil, Canada, Chile, China, Colombia, Ecuador, Germany, Guyana, India, Indonesia, Japan, Malaysia, Mexico, Mongolia, Panama, Peru, Portugal, Recycled/Scrap, Switzerland, United States of America | Argentina, Australia, Austria, Belgium, Brazil, Canada, Chile, China, Colombia, Ecuador, Germany, Guyana, India, Indonesia, Japan, Malaysia, Mexico, Mongolia, Mozambique, Myanmar, Panama, Peru, Portugal, Recycled/Scrap, Switzerland, Taiwan, United States | Canada, Mozambique, United States, Japan, China, Brazil, Australia | Canada, Mozambique, United States, China, Japan, Brazil, Australia | L1, R/S | Argentina, Australia, Austria, Belgium, Brazil, Canada, Chile, China, Colombia, Ecuador, Germany, Guyana, India, Indonesia, Japan, Malaysia, Mexico, Mongolia, Panama, Peru, Portugal, Recycled/Scrap, Switzerland, United States | Canada, Mozambique, United States, China, Japan, Brazil, Australia, Canada, Mozambique, United States, Japan, China, Brazil, Australia, Canada, Mozambique, USA, China, Japan, Brazil, Australia, Japan, Australia, Germany, Recycled/Scrap, DRC or an adjoinin | Recycled/Scrap, Japan, Canada, Brazil, United States, Australia, China, Mozambique, Germany, Indonesia, Switzerland, Mexico | Argentina, Australia, Austria, Belgium, Brazil, Canada, Chile, China, Colombia, Ecuador, Germany, Guyana, India, Indonesia, Japan, Malaysia, Mexico, Mongolia, Mozambique, Myanmar, Panama, Peru, Portugal, Recycled/Scrap, Switzerland, Taiwan, United States,</t>
  </si>
  <si>
    <t>Newburn, Western Australia</t>
  </si>
  <si>
    <t>Boddington Gold Mine, Perth Mint, Perth Mint, The Bronzewing Gold Mine,Boddington Gold Mine, RCOI confirmed as per RMI., RCOI confirmed per RMI, Recycled and from the Bronzewing Gold Mine, The Bronzewing Gold Mine | Recycled, Scrap and from Bronzewing Gold Mine | 0 | RCOI confirmed as per RMI. | Refining etc.; The Perth Mint; The Bronzewing Gold Mine/Perth Mint; Perth Mint; Recycled and from the Bronzewing Gold Mine | Approved by LBMA Good Delivery Sourcing | RCOI co | RCOI confirmed per RMI | Not disclosed per LBMA | 0 | Boddington Gold Mine | AUSTRALIA | RCOI confirmed per RMI | Recycling and The Bronzewing Gold Mine, Boddington Gold Mine | Perth Mint, The Bronzewing Gold Mine. | Boddington Gold Mine, Perth Mint | Boddington Gold Mine | Recyc | 0, From Refining, The Bronzewing Gold Mine, Perth Mint | From The Bronzewing Gold Mine | Not disclosed per LBMA | Not Disclosed per LBMA | The Bronzewing Gold Mine | RCOI confirmed as per RMI but not disclosed by LBMA | recycled | Codelco | From Refining,</t>
  </si>
  <si>
    <t>Argentina, Australia, Austria, Belgium, Bolivia (Plurinational State of), Brazil, Cambodia, Canada, Chile, China, Colombia, Ecuador, Guinea, Hong Kong, Japan, Papua New Guinea, Peru, Recycled/Scrap, Russian Federation, Switzerland, United States of Americ | Argentina, Australia, Austria, Belgium, Bolivia (Plurinational State of), Brazil, Cambodia, Canada, Chile, China, Colombia, Ecuador, Guinea, Hong Kong, Japan, Korea, Papua New Guinea, Peru, Recycled/Scrap, Russian Federation, Switzerland, United States | Papua New Guinea, Hong Kong, Guinea, China, Korea, Republic of, Australia, Chile, Bolivia, Peru | Papua New Guinea, Hong Kong, Guinea, China, Korea, Republic of, Bolivia, Chile, Australia, Peru | Not disclosed per LBMA | Argentina, Australia, Austria, Belgium, Bolivia (Plurinational State of), Brazil, Cambodia, Canada, Chile, China, Colombia, Ecuador, Guinea, Hong Kong, Japan, Republic of Korea, Papua New Guinea, Peru, Recycled/Scrap, Russian Federation, Switzerland, Unit | Australia, AUSTRALIA; UNKNOWN, From Australia, No reason to believe sources from DRC or covered countries, Papua New Guinea, China, Republic Of Korea, Australia, Chile, Bolivia, Peru, Recycled/Scrap, Australia, Papua New Guinea, Hong Kong, Guinea, China, | Argentina, Australia, Austria, Belgium, Bolivia (Plurinational State of), Brazil, Cambodia, Canada, Chile, China, Colombia, Ecuador, Guinea, Hong Kong, Japan, Korea, Papua New Guinea, Peru, Recycled/Scrap, Russian Federation, Switzerland, United States | | Not disclosed per LBMA | Argentina, Australia, Austria, Belgium, Bolivia (Plurinational State of), Brazil, Cambodia, Canada, Chile, China, Colombia, Ecuador, Guinea, Hong Kong, Japan, Korea, Papua New Guinea, Peru, Recycled/Scrap, Russian Federation, Swit</t>
  </si>
  <si>
    <t>Balerna, Ticino</t>
  </si>
  <si>
    <t>Not disclosed by supplier, RCOI confirmed as per RMI., RCOI confirmed per RMI | Valcambi SA | Not disclosed by supplier | 0 | RCOI confirmed as per RMI. | Valcambi SA | Approved by LBMA Good Delivery Sourcing and RJC Sourcing | RCOI confirmed per RMI | Valcambi SA | RCOI confirmed as per RMI. | Valcambi S.A. | RCOI confirmed as per RMI. | Not disc | RCOI confirmed per RMI | Valcambi S.A. | Not disclosed by supplier | Sourced from Mines/Recyale/Scrap | RCOI confirmed per RMI | Not disclosed per RJC/LBMA | RCOI confirmed as per RMI. | Not disclosed by supplier | 0 | RCOI confirmed as per RMI. | Valcambi SA | Approved by LBMA G | 0, From various mines + recycled + scrap | Not disclosed per RJC | Not Disclosed per RJC | Recycled/Scrap;Japan | RCOI confirmed as per RMI but not disclosed by RJC | From Valcambi SA | Valcambi SA | From various mines + recycled + scrap | RCOI confirmed</t>
  </si>
  <si>
    <t>Andorra, Argentina, Australia, Austria, Brazil, Cambodia, Chile, China, Colombia, Democratic Republic of the Congo, Ecuador, Germany, Guyana, HongKong, Hungary, Japan, Kazakhstan, Luxembourg, Recycled/Scrap, Switzerland, United States of America | Andorra, Angola, Argentina, Australia, Austria, Brazil, Cambodia, Chile, China, Colombia, Democratic Republic of Congo, Ecuador, Germany, Guyana, Hong Kong, Hungary, Japan, Kazakhstan, Korea, Luxembourg, Recycled/Scrap, Switzerland, Taiwan, United States | Hong Kong, Japan, China, Taiwan, Australia, Switzerland, Germany | Hong Kong, China, Japan, Taiwan, Australia, Switzerland, Germany | Not disclosed per RJC | Andorra, Argentina, Australia, Austria, Brazil, Cambodia, Chile, China, Colombia, Democratic Republic of the Congo, Ecuador, Germany, Guyana, Hong Kong, Hungary, Japan, Kazakhstan, Republic of Korea, Luxembourg, Recycled/Scrap, Switzerland, United States | China, Japan, Australia, Switzerland, Germany, Recycled/Scrap, USA, Does not source from DRC or covered countries, Hong Kong, China, Japan, Taiwan, Australia, Switzerland, Germany, Hong Kong, Japan, China, Taiwan, Australia, Switzerland, Germany, Mineral | Switzerland | Andorra, Angola, Argentina, Australia, Austria, Brazil, Cambodia, Chile, China, Colombia, Democratic Republic of Congo, Ecuador, Germany, Guyana, Hong Kong, Hungary, Japan, Kazakhstan, Korea, Luxembourg, Recycled/Scrap, Switzerland, Taiwan, United States,</t>
  </si>
  <si>
    <t>Alden, New York</t>
  </si>
  <si>
    <t>Recycled scrap material | RCOI confirmed per RMI, Some are recycled or scrap sourced but not all. , Some are recyled/scrap sourced but not all. | Recycled, Scrap and mines | 0 | Some are recyled/scrap sourced but not all. | LR, R/S | RCOI confirmed per RMI | Some are recyled/scrap sourced but not all. | Recycled scrap material | United Precious Metal Refining, Inc. | Scrap | Recyled scrap material | RCOI confirmed per RMI | 0 | NA | Recycled scrap material | Recycled or scrap, and mining not disclosed by supplier | Recycle or Scrap | RCOI confirmed per RMI | Recycled scrap material | Recycled | Some are recycled or scrap sourced but not all. | Recyled scrap material | RCOI V | 0, non-disclosure, RCOI confirmed per RMI, Recycled, Recycled or Scrap | Some are recycled or scrap sourced but not all. | Recyled scrap material | Some are recycled or scrap sourced but not all | Recycled | Recycled scrap material | Recycled or Scrap | S | 0, LR, R/S, NA, No information, RCOI confirmed per RMI, Recycled, Recycled and scrap, and mines not disclosed by supplier, Recycled or Scrap | Some are recycled or scrap sourced but not all. | Recyled scrap material | Some are recycled or scrap sourced bu</t>
  </si>
  <si>
    <t>Australia, Belgium, Benin, Bolivia (Plurinational State of), Canada, Chile, China, Colombia, Ghana, Guinea, Guyana, Indonesia, Japan, Peru, Recycled/Scrap, RussianFederation, Switzerland, Thailand, UnitedStates | Australia, Belgium, Benin, Bolivia (Plurinational State of), Burkina Faso, Canada, Chile, China, Colombia, Ecuador, Eritrea, Ghana, Guatemala, Guinea, Guyana, Indonesia, Japan, Peru, Recycled/Scrap, Russian Federation, Switzerland, Thailand, United States | Recycled | Canada, Russian Federation, Belgium, United States, Japan, China, Australia, Thailand, Bolivia, Peru, Switzerland, Indonesia | Canada, Russian Federation, Belgium, United States, Japan, China, Thailand, Australia, Bolivia, Peru, Switzerland, Indonesia | Canada, Russian Federation, Belgium, United States, China, Japan, Australia, Thailand, Bolivia, Peru, Switzerland, Indonesia | R/S | Australia, Belgium, Benin, Burkina Faso, Canada, Chile, China, Colombia, Guatemala, Indonesia, Japan, Peru, Recycled/Scrap, Switzerland, Thailand, United States | Canada, Russian Federation, Belgium, United States, Japan, China, Australia, Thailand, Bolivia, Switzerland, Peru, Indonesia | Canada, Russia, Belgium, USA, Japan, China, Thailand, Bolivia, Australia, Switzerland, Peru, Indonesia, Recycled/Scrap, Canada, Russian Federation, Belgium, United States, Japan, China, Australia, Bolivia, Thailand, Peru, Switzerland, Indonesia, Canada, R | Recycled/Scrap Only</t>
  </si>
  <si>
    <t>Hoboken, Antwerpen</t>
  </si>
  <si>
    <t>Not disclosed by supplier, RCOI confirmed as per RMI., RCOI confirmed per RMI | Recycled, Scrap | 0 | RCOI confirmed as per RMI. | Recycled | Approved by LBMA Good Delivery Sourcing | RCOI confirmed per RMI | Recycled | RCOI confirmed as per RMI. | recycled | Umicore S.A. Business Unit Precious Metals Refining | RCOI Validated by RMI | RCOI confirmed per RMI | 0 | NA | Scrap and not disclosed by supplier | Sourced from Mines/Recyale/Scrap | RCOI confirmed per RMI | Not disclosed per LBMA | RCOI Validated by RMI protocols | RCOI confirmed as per RMI. | Recycled, Scrap | 0 | RCOI confirmed as per RMI. | Recycled | 0, non-disclosure, Not disclosed per LBMA, RCOI confirmed per RMI, recycled, Recycled or scrap | recycled or scrap | Not disclosed per LBMA | Not disclosed | RCOI confirmed as per RMI but not disclosed by LBMA | Recycled or scrap | RCOI confirmed as per C | 0, BELGIUM, NA, No information, Not disclosed by supplier, Not disclosed per LBMA, RCOI confirmed as per RMI., RCOI confirmed per RMI, recycled, Recycled or scrap | recycled or scrap | Not disclosed per LBMA | Not disclosed | RCOI confirmed as per RMI but</t>
  </si>
  <si>
    <t>Argentina, Austria, Belgium, Brazil, Cambodia, Canada, Chile, China, Colombia, Ecuador, Germany, Guyana, Hungary, India, Japan, Kazakhstan, Luxembourg, Malaysia, Mongolia, Namibia, Peru, Portugal, Recycled/Scrap | Argentina, Austria, Belgium, Brazil, Cambodia, Canada, Chile, China, Colombia, Ecuador, Ethiopia, Germany, Guyana, Hungary, India, Japan, Kazakhstan, Korea, Luxembourg, Malaysia, Mongolia, Myanmar, Namibia, Peru, Portugal, Recycled/Scrap, Taiwan | Canada, Japan, China, Bolivia | Canada, China, Japan, Bolivia | Not disclosed per LBMA | Argentina, Austria, Belgium, Brazil, Cambodia, Canada, Chile, China, Colombia, Ecuador, Germany, Guyana, Hungary, India, Japan, Kazakhstan, Republic of Korea, Luxembourg, Malaysia, Mongolia, Namibia, Peru, Portugal, Recycled/Scrap | Canada, China, Japan, Bolivia, Canada, China, Japan, Bolivia, Belgium, Recycled/Scrap, Canada, Japan, China, Bolivia, Does not source from DRC or covered countries, Mineral sourcing not disclosed by LBMA, RCOI confirmed as per RMI., RCOI confirmed per RMI | Argentina, Austria, Belgium, Brazil, Cambodia, Canada, Chile, China, Colombia, Ecuador, Ethiopia, Germany, Guyana, Hungary, India, Japan, Kazakhstan, Korea, Luxembourg, Malaysia, Mongolia, Myanmar, Namibia, Peru, Portugal, Recycled/Scrap, Taiwan | Recycle | Argentina, Austria, Belgium, Brazil, Cambodia, Canada, Chile, China, Colombia, Ecuador, Ethiopia, Germany, Guyana, Hungary, India, Japan, Kazakhstan, Korea, Luxembourg, Malaysia, Mongolia, Myanmar, Namibia, Peru, Portugal, Recycled/Scrap, Taiwan | 0 | BEL | Andorra, Argentina, Armenia, Australia, Austria, Azerbaijan, Bahamas, Barbados, Belarus, Belgium, Benin, Bolivia, Bosnia and Herzegovina, Botswana, Brazil, Bulgaria, Burkina Faso, Cambodia, Cameroon, Canada, Chile, China, Colombia, Croatia, Cyprus, Denmar</t>
  </si>
  <si>
    <t>Asan, Chungcheongnam-do</t>
  </si>
  <si>
    <t>RCOI confirmed per RMI, Recycled, Scrap, Recyled/Scrap | Recycled | Recycled, Scrap | 0 | Recyled/Scrap | Recyled/Scrap | Korea | Korea | Recyled/Scrap | Recycled, Scrap | 0 | Recyled/Scrap | Recyled/Scrap | Korea | LR, R/S | 0 | Not disclosed by supplier | RCOI confirmed per RMI | Sourced from Mines/Recyale/Scrap | Recycled or scrap, and mining not disclosed by supplier | Recycled, Scrap | Korea | Recyled/Scrap | Recycled, Scrap | 0 | Recyled/Scrap | Recyled/Scrap | Korea | LR, R/S | 0 | 0, KOREA, REPUBLIC OF, LR, R/S, No informati | 0, RCOI confirmed per RMI, Recycled, Scrap | Recycled/Scrap | Recycled | Recycled, Scrap | Recycled/Scrap, Some are recycled or scrap sourced but not all., Unknown, but some recycled/scrap | 0, KOREA, REPUBLIC OF, LR, R/S, No information, RCOI confirmed per RMI, Recycled or scrap, and mining not disclosed by supplier, Recycled, Scrap, Recycled, Scrap | Recycled/Scrap, Recycled, Scrap | Recycled/Scrap | Recycled | Recycled, Scrap | Recycled/Sc</t>
  </si>
  <si>
    <t>Bolivia(PlurinationalStateof), Brazil, Canada, Chile, China, Indonesia, Japan, Malaysia, Mexico, Peru, Philippines, Recycled/Scrap, Switzerland | Bolivia (Plurinational State of), Brazil, Canada, Chile, China, Indonesia, Japan, Korea, Malaysia, Mexico, Peru, Philippines, Recycled/Scrap, Russian Federation, Switzerland | Russian Federation, China, Korea, Republic of, Brazil, Mexico, Bolivia, Chile, Indonesia | Russian Federation, China, Korea, Republic of, Brazil, Mexico, Chile, Bolivia, Indonesia | R/S | Brazil, Canada, Chile, China, Indonesia, Japan, Republic of Korea, Malaysia, Mexico, Peru, Philippines, Recycled/Scrap, Switzerland | Russian Federation, China, Brazil, Korea, Republic of, Mexico, Bolivia, Chile, Indonesia | Does not source from DRC or covered countries, Excludes Covered Countries and CAHRA, Mineral sourcing LR,R/S, RCOI confirmed per RMI, Recycled/Scrap Only, Recyled/Scrap, Russia, China, Republic Of Korea, Brazil, Mexico, Chile, Bolivia, Indonesia, Recycled | Recycled | Bolivia (Plurinational State of), Brazil, Canada, Chile, China, Indonesia, Japan, Korea, Malaysia, Mexico, Peru, Philippines, Recycled/Scrap, Russian Federation, Switzerland | Recycled/Scrap, Korea, China, Brazil, Indonesia, Chile, Mexico, Switzerland, Ru | Excludes Covered Countries and CAHRA | Recycled/Scrap, Korea, China, Brazil, Indonesia, Chile, Mexico, Switzerland, Russian Federation | Bolivia (Plurinational State of), Brazil, Canada, Chile, China, Indonesia, Japan, Korea, Malaysia, Mexico, Peru, Philippines, Recycled/Scrap, Russian Federation, Switzerland | Excludes Covered Countries and CAHRA | Excludes Covered Countries and CAHRA | R | Bolivia (Plurinational State of), Brazil, Canada, Chile, China, Indonesia, Japan, Korea, Malaysia, Mexico, Peru, Philippines, Recycled/Scrap, Russian Federation, Switzerland, Bolivia, Brazil, Canada, Chile, China, Indonesia, Japan, Malaysia, Mexico, Peru,</t>
  </si>
  <si>
    <t>Tongling,Anhui Sheng</t>
  </si>
  <si>
    <t>China, Germany, Japan, Recycled/Scrap | China | Not disclosed per LBMA | China, China, Recycled/Scrap, Japan, Germany, Vietnam, No reason to believe sources from DRC or covered countries | China, Germany, Japan, Recycled/Scrap | Recycled/Scrap, China, Japan, Germany | China, Recycled/Scrap, Japan, Germany, Vietnam | China | China, Recycled/Scrap, Japan, Germany, Vietnam | Recycled/Scrap, China, Japan, Germany | China | China, Recycled/Scrap | China, Germany, Japan, Recycled/Scrap | Recycled/Scrap, China, Japan, Germany | China, Recycled/Scrap, Japan, Germany, Vietnam | Smelter for further verification with supplier no later than Sept. 1, 2013 | China, Recycled/Scrap, Japan, Germany, Vietnam | | China, Germany, Japan, Recycled/Scrap, China, Germany, Japan, Vietnam, Recycled/Scrap, China, Recycled/Scrap, Japan, Germany, Vietnam, Recycled/Scrap, China, Japan, Germany, Unknown | China, China, Germany, Japan, Recycled/Scrap, China, Germany, Japan, Vietnam, Recycled/Scrap, China, Recycled/Scrap, Japan, Germany, Vietnam, Recycled/Scrap, China, Japan, Germany, Recycled/Scrap, China, Japan, Germany, Canada, Viet Nam, Portugal, Russian</t>
  </si>
  <si>
    <t>Kuki, Saitama</t>
  </si>
  <si>
    <t>recycled | NO, Not disclosed by supplier, RCOI confirmed as per RMI., RCOI confirmed per RMI, recycled | Recycled | 0 | RCOI confirmed as per RMI. | Approved by LBMA Good Delivery Sourcing | RCOI confirmed per RMI | RCOI confirmed as per RMI. | recycled | recycled | RCOI Validated by RMI protocols | RCOI confirmed as per RMI. | Recycled | 0 | RCOI confirmed | RCOI confirmed per RMI | 0 | recycled | Recycled and mining not disclosed by supplier | RCOI confirmed per RMI | Sourced from Mines/Recyale/Scrap | Recycled | Not disclosed per LBMA | recycled | RCOI Validated by RMI protocols | RCOI confirmed as per RMI. | Recycled | 0 | RCOI co | 0, Not disclosed per LBMA, RCOI confirmed per RMI, recycled, Recycled | Not disclosed per LBMA | Not disclosed | RCOI confirmed as per RMI but not disclosed by LBMA | Some are recycled or scrap sourced but not all. | Recycled | RCOI confirmed as per CFSI | 0, JAPAN, No information, Not disclosed per LBMA, RCOI confirmed as per RMI., RCOI confirmed per RMI, Recycled, Recycled | Not disclosed per LBMA | Not disclosed | RCOI confirmed as per RMI but not disclosed by LBMA | Some are recycled or scrap sourced bu</t>
  </si>
  <si>
    <t>Argentina, Australia, Austria, Belgium, Brazil, Cambodia, Canada, Chile, China, Germany, Hong Kong, Indonesia, Japan, Peru, Portugal, Recycled/Scrap, Russian Federation, United States of America | recycled | Angola, Argentina, Australia, Austria, Belgium, Brazil, Burundi, Cambodia, Canada, Chile, China, Germany, Hong Kong, Indonesia, Japan, Korea, Peru, Portugal, Recycled/Scrap, Russian Federation, United States | Canada, Hong Kong, United States, China, Japan, Australia, Chile, Peru | Canada, Hong Kong, United States, Japan, China, Australia, Chile, Peru | Not disclosed per LBMA | Argentina, Australia, Austria, Belgium, Brazil, Cambodia, Canada, Chile, China, Germany, Hong Kong, Indonesia, Japan, Republic of Korea, Panama, Peru, Portugal, Recycled/Scrap, Russian Federation, United States | Canada, Hong Kong, United States, Japan, China, Australia, Chile, Peru, Canada, Hong Kong, United States, Japan, China, Chile, Australia, Peru, Does not source from DRC or covered countries, Mineral sourcing not disclosed by LBMA, NO, RCOI confirmed as pe | Angola, Argentina, Australia, Austria, Belgium, Brazil, Burundi, Cambodia, Canada, Chile, China, Germany, Hong Kong, Indonesia, Japan, Korea, Peru, Portugal, Recycled/Scrap, Russian Federation, United States | Recycled/Scrap, Japan, China, Canada, Austral | Angola, Argentina, Australia, Austria, Belgium, Brazil, Burundi, Cambodia, Canada, Chile, China, Germany, Hong Kong, Indonesia, Japan, Korea, Peru, Portugal, Recycled/Scrap, Russian Federation, United States | 0 | recycled | the DRC or an adjoining countr | Angola, Argentina, Australia, Austria, Belgium, Brazil, Burundi, Cambodia, Canada, Chile, China, Germany, Hong Kong, Indonesia, Japan, Korea, Peru, Portugal, Recycled/Scrap, Russian Federation, United States, Australia, Canada, Chile, China, Hong Kong, In</t>
  </si>
  <si>
    <t>Shandong gold smelting Co., Ltd.</t>
  </si>
  <si>
    <t>Laizhou, Shandong Sheng</t>
  </si>
  <si>
    <t>Pangkal Pinang, Bangka Island Indonesia; Not disclosed per LBMA, RCOI confirmed as per RMI., RCOI confirmed per RMI, The Refinery of Shandong Gold Mining Co., Ltd. | Sanshan  island   gold mine | 0 | RCOI confirmed as per RMI. | Heraeus (Zhaoyuan) Precious Metal Materials Co.,Ltd.; Pangkal Pinang, Bangka Island Indonesia; Not disclosed by supplier; Three mountain island gold mining area; Heraeus(Zhaoyuan)Presious Meta | RCOI confirmed per RMI | 0 | recycled | Not disclosed by supplier | RCOI confirmed per RMI | Not disclosed per LBMA | Confidential | RCOI Validated by RMI protocols | RCOI confirmed as per RMI. | Sanshan  island   gold mine | 0 | RCOI confirmed as per RMI. | Heraeus (Zhaoyuan) Pr | 0, From Shandong Gold Mining Co., Ltd. | Not disclosed per LBMA | Pangkal Pinang, Bangka Island Indonesia | RCOI confirmed as per RMI but not disclosed by LBMA | Some are recycled or scrap sourced but not all. | RECYCLED | From Shandong Gold Mining Co., L | 0, CHINA, From Shandong Gold Mining Co., Ltd. | Not disclosed per LBMA | Pangkal Pinang, Bangka Island Indonesia | RCOI confirmed as per RMI but not disclosed by LBMA | Some are recycled or scrap sourced but not all. | RECYCLED | From Shandong Gold Mining</t>
  </si>
  <si>
    <t>Argentina, Australia, Austria, Brazil, Cambodia, Chile, China, Colombia, Democratic Republic of the Congo, Ecuador, Guyana, Hungary, India, Indonesia, Japan, Kazakhstan, Luxembourg, Malaysia, Mongolia, Peru, Recycled/Scrap, United States of America | Angola, Argentina, Australia, Austria, Brazil, Cambodia, Chile, China, Colombia, Democratic Republic of Congo, Ecuador, Guyana, Hungary, India, Indonesia, Japan, Kazakhstan, Korea, Luxembourg, Malaysia, Mongolia, Peru, Recycled/Scrap, United States | China, Peru | Not disclosed per LBMA | Argentina, Australia, Austria, Brazil, Cambodia, Chile, China, Colombia, Democratic Republic of the Congo, Ecuador, Guyana, Hungary, India, Indonesia, Japan, Kazakhstan, Republic of Korea, Luxembourg, Malaysia, Mongolia, Peru, Recycled/Scrap, United State | China, Peru, China, Peru, Indonesia, Recycled/Scrap, Japan, Australia, USA, From China, INDONESIA; CHINA; UNKNOWN, No reason to believe sources from DRC or covered countries, RCOI confirmed as per RMI., RCOI confirmed per RMI, Unknown | Angola, Argentina, Australia, Austria, Brazil, Cambodia, Chile, China, Colombia, Democratic Republic of Congo, Ecuador, Guyana, Hungary, India, Indonesia, Japan, Kazakhstan, Korea, Luxembourg, Malaysia, Mongolia, Peru, Recycled/Scrap, United States | Recy | Angola, Argentina, Australia, Austria, Brazil, Cambodia, Chile, China, Colombia, Democratic Republic of Congo, Ecuador, Guyana, Hungary, India, Indonesia, Japan, Kazakhstan, Korea, Luxembourg, Malaysia, Mongolia, Peru, Recycled/Scrap, United States | 0 | | Angola, Argentina, Australia, Austria, Brazil, Cambodia, Chile, China, Colombia, Democratic Republic of Congo, Ecuador, Guyana, Hungary, India, Indonesia, Japan, Kazakhstan, Korea, Luxembourg, Malaysia, Mongolia, Peru, Recycled/Scrap, United States, Austr</t>
  </si>
  <si>
    <t>Chengdu,Sichuan Sheng</t>
  </si>
  <si>
    <t>Brazil, China, Japan, Mexico, Recycled/Scrap, Russian Federation, United States | China, Japan, Mexico, Recycled/Scrap, Russian Federation, United States | Russian Federation, China | Not disclosed per LBMA | No reason to believe sources from DRC or covered countries, Russia, China, Recycled/Scrap, USA, Japan, Mexico, China, Russian Federation, China, Unknown | China, Japan, Mexico, Recycled/Scrap, Russian Federation, United States | Recycled/Scrap, China, United States, Japan, Mexico, Russian Federation | Russia, China, Recycled/Scrap, USA, Japan, Mexico, China | Japan, Recycled/Scrap, Singapore, China, USA, Uz | China, Japan, Mexico, Recycled/Scrap, Russian Federation, United States | Recycled/Scrap, China, United States, Japan, Mexico, Russian Federation | Russia, China, Recycled/Scrap, USA, Japan, Mexico, China | Russian Federation, China | Recycled/Scrap, Chin | Brazil, China, Japan, Mexico, Recycled/Scrap, Russian Federation, United States, China, Japan, Mexico, Recycled/Scrap, Russian Federation, United States, China, Japan, Mexico, Russia, USA, Recycled/Scrap, Recycled/Scrap, China, United States, Japan, Mexic | China, China, Japan, Mexico, Russia, USA, recycled/scrap, China, Japan, Mexico, Recycled/Scrap, Russian Federation, United States, China, Japan, Mexico, Russia, USA, Recycled/Scrap, Recycled/Scrap, China, United States, Japan, Mexico, Russian Federation,</t>
  </si>
  <si>
    <t>Hiratsuka, Kanagawa</t>
  </si>
  <si>
    <t>recycled | NO, RCOI confirmed as per RMI., RCOI confirmed per RMI, Recycled, Recycled grain gold refined by Tanaka Kikinzoku Kogyo K.K | Recycled | 0 | RCOI confirmed as per RMI. | Gold (Au) | Approved by LBMA Good Delivery Sourcing | RCOI confirmed per RMI | Gold (Au) | RCOI confirmed as per RMI. | recycled | Recycled | Japan | Recycled | recycled | recycled | Recycled | Japan | Aumines | | RCOI confirmed per RMI | Not disclosed per LBMA | 0 | recycled | Recycled and mining not disclosed by supplier | Recycle or Scrap | RCOI confirmed per RMI | recycled | Recycled | Aumines | Tanaka purchased gold metal with ONLY the good
delivery brand, which London Bullion Market</t>
  </si>
  <si>
    <t>Australia, Belgium, Brazil, Canada, Chile, China, Hong Kong, Indonesia, Japan, Kazakhstan, Malaysia, Mexico, Panama, Peru, Recycled/Scrap, Singapore, South Africa, Switzerland, United States of America, Uzbekistan | recycled | Australia, Belgium, Brazil, Canada, Chile, China, Hong Kong, Indonesia, Japan, Kazakhstan, Malaysia, Mexico, Panama, Peru, Recycled/Scrap, Singapore, South Africa, Switzerland, Taiwan, United Kingdom, United States, Uzbekistan | Singapore, Hong Kong, United States, Japan, Uzbekistan, United Kingdom, Malaysia, Bolivia, Switzerland, Canada, Belgium, China, South Africa, Mexico, Chile, Australia, Indonesia | Singapore, Hong Kong, United States, Japan, Uzbekistan, United Kingdom, Malaysia, Bolivia, Switzerland, Canada, Belgium, China, Mexico, South Africa, Australia, Chile, Indonesia | Not disclosed per LBMA | Australia, Belgium, Brazil, Canada, Chile, China, Hong Kong, Indonesia, Japan, Kazakhstan, Malaysia, Mexico, Panama, Peru, Recycled/Scrap, Singapore, South Africa, Switzerland, United Kingdom, United States, Uzbekistan | Does not source from DRC or covered countries, Japan, Recycled/Scrap, Singapore, China, USA, Uzbekistan, United Kingdom, Malaysia, Bolivia, Switzerland, Canada, Belgium, Mexico, South Africa, Chile, Australia, Indonesia, Brazil, Mineral sourcing not discl | Australia, Belgium, Brazil, Canada, Chile, China, Hong Kong, Indonesia, Japan, Kazakhstan, Malaysia, Mexico, Panama, Peru, Recycled/Scrap, Singapore, South Africa, Switzerland, Taiwan, United Kingdom, United States, Uzbekistan | Recycled/Scrap, Japan, Chi | Not disclosed per LBMA | Australia, Belgium, Brazil, Canada, Chile, China, Hong Kong, Indonesia, Japan, Kazakhstan, Malaysia, Mexico, Panama, Peru, Recycled/Scrap, Singapore, South Africa, Switzerland, Taiwan, United Kingdom, United States, Uzbekistan | 0</t>
  </si>
  <si>
    <t>Taoyuan,Taoyuan</t>
  </si>
  <si>
    <t>Unknown, Unknown, but some recycled/scrap | Unknown, but some recycled/scrap</t>
  </si>
  <si>
    <t>China, Recycled/Scrap, Taiwan | Recycle/Scrap, China, Taiwan | Not disclosed per LBMA | Does not source from DRC or covered countries, Recycle/Scrap, China, Taiwan | China, Recycled/Scrap, Taiwan | Recycle/Scrap, China, Taiwan | Due diligence results pending | China, Recycled/Scrap, Taiwan | Recycle/Scrap, China, Taiwan | Due diligence results pending | China, Recycled/Scrap, Taiwan | China, Recycled/Scrap, Taiwan | R | China, Recycled/Scrap, Taiwan | Does not source from DRC or covered countries | Due diligence results pending | Recycle/Scrap, China, Taiwan | Due diligence results pending | China, Recycled/Scrap, Taiwan | China, Recycled/Scrap, Taiwan, China, Taiwan, Re | China, Recycled/Scrap, Taiwan, China, Taiwan, Recycled/Scrap, Due diligence results pending, Unknown | China, Recycled/Scrap, Taiwan, China, Taiwan, Recycled/Scrap, Due diligence results pending, Recycle/Scrap, China, Taiwan, Recycled/Scrap, China, Unknown, Unknown, but no reason to believe sources from covered countries</t>
  </si>
  <si>
    <t>Saijo,Ehime</t>
  </si>
  <si>
    <t>Hishikari Mine | Because it is a Conformant Gold Refiner, is no problem., Hishikari, Hishikari Mine, Hishikari Mine etc., Morenci, Cerro Verde, Sierra Gorda,Candelaria, Ojos del Salado, Hishikari, NO, Pogo Mine
Morenci Mine
Candelaria Mine
Cerro Verde Mine
Ojos del Salado | Recycled, From Pogo Mine Morenci Mine Candelaria Mine Cerro Verde Mine Ojos del Salado Copper Mine Batu Hijau Mine Northparkes Mine Hishikari Mine | 0 | RCOI confirmed as per RMI. | Hishikari Mine; Shizhuyuan Mine | Approved by LBMA Good Delivery Sourcing | RCOI confirmed per RMI | 0 | Hishikari | Morenci, Cerro Verde, Sierra Gorda, 
Candelaria, Ojos del Salado, Hishikari | Hishikari Mine | Recycling and Pogo Mine, Morenci Mine, Candelaria Mine, Cerro Verde Mine, Ojos del Salado Copper Mine, Batu Hijau Mine, Northparkes Mine, Hishik | 0, Cerro Verde Mine, Batu Hijau Mine, Candelaria Mine, Sierra Gorda, Recycled/Scrap, Ojos Del Salado, Hishikari Mine, Pogo Mine, Morenci Mine, Northparkes Mine, Ojos Del Salado Copper Mine, Toyo Smelter &amp;amp; Refinery, Hishikari, Hishikari Mine, Hishikari | recycled</t>
  </si>
  <si>
    <t>Argentina, Australia, Canada, Chile, China, Guinea, Hong Kong, India, Indonesia, Japan, Panama, Papua New Guinea, Peru, Philippines, Recycled/Scrap, United States of America | Japan
recycled | Argentina, Australia, Canada, Chile, China, Eritrea, Guinea, Hong Kong, India, Indonesia, Japan, Korea, Panama, Papua New Guinea, Peru, Philippines, Recycled/Scrap, Taiwan, United States | United States, Japan, Philippines, Chile, Australia, Indonesia | United States, Japan, Philippines, Australia, Chile, Indonesia | Not disclosed per LBMA | Argentina, Australia, Canada, Chile, China, Guinea, Hong Kong, India, Indonesia, Japan, Republic of Korea, Panama, Papua New Guinea, Peru, Philippines, Recycled/Scrap, United States | United States, Philippines, Japan, Chile, Australia, Indonesia | Because it is a Conformant Gold Refiner, is no problem., Does not source from DRC or covered countries, From United States, Peru, Chile, Japan, JAPAN, Japan etc., Japan
recycled, Japan, Australia, Recycled/Scrap, USA, Chile, Japan/Recycled, NO, RCOI confi | Argentina, Australia, Canada, Chile, China, Eritrea, Guinea, Hong Kong, India, Indonesia, Japan, Korea, Panama, Papua New Guinea, Peru, Philippines, Recycled/Scrap, Taiwan, United States | Recycled/Scrap, Japan, Chile, United States, Australia, Indonesia, | Recycled/Scrap, Japan, Chile, United States, Australia, Indonesia, Philippines, Peru | Argentina, Australia, Canada, Chile, China, Eritrea, Guinea, Hong Kong, India, Indonesia, Japan, Korea, Panama, Papua New Guinea, Peru, Philippines, Recycled/Scrap, Taiwan, United States | 0 | Japan | the DRC or an adjoining country(covered countries) | U | Argentina, Australia, Canada, Chile, China, Eritrea, Guinea, Hong Kong, India, Indonesia, Japan, Korea, Panama, Papua New Guinea, Peru, Philippines, Recycled/Scrap, Taiwan, United States, Argentina, Australia, Canada, Chile, China, Eritrea, Guinea, Hong K | recycled</t>
  </si>
  <si>
    <t>Tainan City, Tainan</t>
  </si>
  <si>
    <t>NA, Not disclosed by supplier, RCOI confirmed as per RMI., RCOI confirmed per RMI, recycled, recycling | Recycled | 0 | RCOI confirmed as per RMI. | a. Tainan City, Taiwan | Approved by LBMA Good Delivery Sourcing | RCOI confirmed per RMI | a. Tainan City, Taiwan | RCOI confirmed as per RMI. | Taiwan | Taiwan | RCOI Validated by RMI protocols | RCOI confirme | RCOI confirmed per RMI | 0 | NA | recycled | Not disclosed by supplier | Recycle or Scrap | RCOI confirmed per RMI | Recycled | Not disclosed per LBMA | Taiwan | RCOI Validated by RMI protocols | RCOI confirmed as per RMI. | Recycled | 0 | RCOI confirmed as per RMI. | a. Tainan C | 0, Not disclosed per LBMA, RCOI confirmed per RMI, Recycled, Some are recycled or scrap sourced but not all. | Recycled &amp;amp; Scrap | RCOI confirmed as per RMI but not disclosed by LBMA | RECYCLED | Recycled | Some are recycled or scrap sourced but not al | 0, NA, No information, Not disclosed by supplier, Not disclosed by supplier | Recycle or Scrap | RCOI confirmed per RMI | Recycled, Not disclosed per LBMA, RCOI confirmed as per RMI., RCOI confirmed per RMI, recycled, Recycled | RCOI confirmed as per RMI</t>
  </si>
  <si>
    <t>Argentina, Australia, Austria, Belgium, Brazil, Cambodia, Canada, Chile, China, Colombia, Ecuador, Egypt, Estonia, France, Germany, Guyana, Hong Kong, Hungary, India, Indonesia, Ireland, Israel, Japan, Kazakhstan, Luxembourg, Malaysia, Mongolia, Namibia, | Argentina, Austria, Belgium, Brazil, Cambodia, Canada, Chile, China, Colombia, Ecuador, Ethiopia, Germany, Guyana, Hungary, India, Japan, Kazakhstan, Korea, Luxembourg, Malaysia, Mongolia, Myanmar, Namibia, Peru, Portugal, Recycled/Scrap, Taiwan, United S | Myanmar, Cambodia, Malaysia, Kazakhstan, Portugal, Mongolia, Austria, Luxembourg, Guyana, Korea, Republic of, Brazil, Chile, Laos, Colombia, Ecuador, Argentina, Hungary, Japan, India, Canada, Belgium, Namibia, Taiwan, Peru, Germany, Ethiopia, Russian Fede | Myanmar, Cambodia, Malaysia, Kazakhstan, Portugal, Austria, Mongolia, Luxembourg, Korea, Republic of, Guyana, Brazil, Chile, Laos, Colombia, Ecuador, Argentina, Hungary, Japan, India, Canada, Belgium, Namibia, Taiwan, Peru, Germany, Ethiopia, Russian Fede | Myanmar, Cambodia, Malaysia, Kazakhstan, Portugal, Mongolia, Austria, Luxembourg, Brazil, Korea, Republic of, Guyana, Chile, Laos, Colombia, Ecuador, Argentina, Hungary, Japan, India, Canada, Belgium, Namibia, Taiwan, Peru, Germany, Ethiopia, Russian Fede | L1, R/S | Argentina, Australia, Austria, Belgium, Brazil, Cambodia, Canada, Chile, China, Colombia, Ecuador, Egypt, Estonia, France, Germany, Guyana, Hong Kong, Hungary, India, Indonesia, Ireland, Israel, Japan, Kazakhstan, Republic of Korea, Luxembourg, Malaysia, | Myanmar, Cambodia, Malaysia, Kazakhstan, Portugal, Austria, Mongolia, Luxembourg, Brazil, Korea, Republic of, Guyana, Chile, Laos, Colombia, Ecuador, Argentina, Hungary, Japan, India, Canada, Belgium, Namibia, Taiwan, Peru, Ethiopia, Germany, Russian Fede | Argentina, Australia, Austria, Belgium, Bolivia, Brazil, Cambodia, Canada, Chile, China, Colombia, Czech Republic, Djibouti, Ecuador, Egypt, Estonia, Ethiopia, France, Germany, Guyana, Hungary, India, Indonesia, Ireland, Israel, Ivory Coast, Japan, Kazakh</t>
  </si>
  <si>
    <t>Shyolkovo, Moskovskaja oblast'</t>
  </si>
  <si>
    <t>Not disclosed by supplier | 0 | RCOI confirmed as per RMI. | Approved by LBMA Good Delivery Sourcing | RCOI confirmed per RMI | RCOI confirmed as per RMI. | Not disclosed per LBMA | Not disclosed by supplier | 0 | RCOI confirmed as per RMI. | Approved by LBMA Good Delivery Sourcing | RCOI confirmed per RMI | RCOI confirmed as per RMI. | 0, Unknown, but some recycled/scrap, various mines | RCOI confirmed as per RMI but not disclosed by LBMA | Not disclosed by supplier | various mines | RCOI confirmed as per CFSI but not disclosed by LBMA | Not disclosed per LBMA | Not disclosed by supplie</t>
  </si>
  <si>
    <t>Argentina, Armenia, Australia, Austria, Azerbaijan, Botswana, Brazil, Bulgaria, Burkina Faso, Canada, Chile, China, Colombia, Cyprus, Dominica, Dominican Republic, Ecuador, Eritrea, Ethiopia, Fiji, Finland, Georgia, Germany, Ghana, Guatemala, Guinea, Guya | Argentina, Armenia, Australia, Austria, Brazil, Canada, Chile, China, Eritrea, Germany, Hong Kong, India, Indonesia, Japan, Kazakhstan, Korea, Mexico, Peru, Recycled/Scrap, Russian Federation, Singapore, South Africa, Switzerland, Taiwan, United States | Russian Federation, Taiwan, Germany | Not disclosed per LBMA | Argentina, Armenia, Australia, Azerbaijan, Botswana, Brazil, Bulgaria, Burkina Faso, Canada, Chile, China, Colombia, Cyprus, Dominica, Dominican Republic, Ecuador, Ethiopia, Fiji, Finland, Georgia, Germany, Ghana, Guatemala, Guinea, Guyana, Honduras, Indi | Recycled/Scrap, Germany, United States, China, Indonesia, Russian Federation, Taiwan | Known Countries from which LBMA Good Delivery List Refiners Source - Mined  Material (Provided by LBMA) | 0 | Russia, China, Germany, Indonesia, USA, Recycled/Scrap | R | Argentina, Armenia, Australia, Austria, Brazil, Canada, Chile, China, Eritrea, Germany, Hong Kong, India, Indonesia, Japan, Kazakhstan, Korea, Mexico, Peru, Recycled/Scrap, Russian Federation, Singapore, South Africa, Switzerland, Taiwan, United States |</t>
  </si>
  <si>
    <t>Chengdu, Sichuan Sheng</t>
  </si>
  <si>
    <t>Not disclosed by supplier, RCOI confirmed as per RMI., RCOI confirmed per RMI | Not disclosed by supplier | 0 | RCOI confirmed as per RMI. | Approved by LBMA Good Delivery Sourcing | RCOI confirmed per RMI | RCOI confirmed as per RMI. | RCOI confirmed as per RMI. | Not disclosed by supplier | 0 | RCOI confirmed as per RMI. | Approved | RCOI confirmed per RMI | Not disclosed by supplier | Sourced from Mines/Recyale/Scrap | Not disclosed per LBMA | RCOI confirmed as per RMI. | Not disclosed by supplier | 0 | RCOI confirmed as per RMI. | Approved by LBMA Good Delivery Sourcing | RCOI confirmed per RMI | RCOI confi | 0, Not disclosed per LBMA, Not disclosed per LBMA | Zhaoyuan city hedong gold deposit, zhaoyuan gold wing ridge gold mine | RCOI confirmed as per RMI but not disclosed by LBMA | Not disclosed per LBMA | RCOI confirmed as per CFSI but not disclosed by LBMA | 0, CHINA, No information, Not disclosed by supplier, Not disclosed by supplier | RCOI confirmed as per RMI but not disclosed by LBMA, Not disclosed by supplier | Sourced from Mines/Recyale/Scrap, Not disclosed per LBMA, Not disclosed per LBMA | Zhaoyuan c</t>
  </si>
  <si>
    <t>Argentina, Australia, Austria, Belgium, Brazil, Cambodia, Canada, Chile, China, Colombia, Ecuador, Egypt, Estonia, France, Germany, Guyana, Hungary, India, Indonesia, Ireland, Mexico, Recycled/Scrap, Russian Federation, Switzerland | Argentina, Australia, Austria, Belgium, Brazil, Cambodia, Canada, Chile, China, Colombia, Ecuador, Egypt, Estonia, Ethiopia, France, Germany, Guyana, Hungary, India, Indonesia, Ireland, Korea, Mexico, Recycled/Scrap, Russian Federation, Switzerland | No known country of origin | Not disclosed per LBMA | Argentina, Australia, Austria, Belgium, Brazil, Cambodia, Canada, Chile, China, Colombia, Ecuador, Egypt, Estonia, France, Germany, Guyana, Hungary, India, Indonesia, Ireland, Republic of Korea, Mexico, Recycled/Scrap, Russian Federation, Switzerland | China, Recycled/Scrap, Mineral sourcing not disclosed by LBMA, No known country of origin, No reason to believe sources from DRC or covered countries, RCOI confirmed as per RMI., RCOI confirmed per RMI, Unknown | Argentina, Australia, Austria, Belgium, Brazil, Cambodia, Canada, Chile, China, Colombia, Ecuador, Egypt, Estonia, Ethiopia, France, Germany, Guyana, Hungary, India, Indonesia, Ireland, Korea, Mexico, Recycled/Scrap, Russian Federation, Switzerland | Recy | Argentina, Australia, Austria, Belgium, Brazil, Cambodia, Canada, Chile, China, Colombia, Ecuador, Egypt, Estonia, Ethiopia, France, Germany, Guyana, Hungary, India, Indonesia, Ireland, Korea, Mexico, Recycled/Scrap, Russian Federation, Switzerland | Mine | Argentina, Armenia, Australia, Austria, Azerbaijan, Bahamas, Barbados, Belarus, Belgium, Benin, Bolivia, Bosnia and Herzegovina, Botswana, Brazil, Bulgaria, Burkina Faso, Cambodia, Cameroon, Canada, Chile, China, Colombia, Croatia, Cyprus, Denmark, Djibou</t>
  </si>
  <si>
    <t>Zhaoyuan, Shandong Sheng</t>
  </si>
  <si>
    <t>0 | Jinchiling Gold Mine | recycled | China | RCOI Validated by RMI protocols | RCOI confirmed as per RMI. | From Jinchiling  Gold Mine,Kantfort,Roshan gold,Zhaoyuan gold wing ridge gold mine | 0 | RCOI confirmed as per RMI. | no; Jinchiling Gold Mine; Ji | From Jinchiling  Gold Mine and Shandong zhaoyuan, Jinchiling Gold Mine, N/A, no, RCOI confirmed as per RMI., RCOI confirmed per RMI, Zhaoyuan | From Jinchiling  Gold Mine,Kantfort,Roshan gold,Zhaoyuan gold wing ridge gold mine | 0 | RCOI confirmed as per RMI. | no; Jinchiling Gold Mine; Jin Chi Ling Gold Mine; Not disclosed; Dayigezhuang Gold Mine, Jinchiling Gold Mine, Xiadian Gold Mine, Hedong | RCOI confirmed per RMI | 0, Not disclosed per LBMA, RCOI confirmed per RMI, ZhaoJin Group | N.A | From Zhaoyuan city hedong gold deposit,zhaoyuan gold wing ridge gold mine,  Jinchiling  Gold Mine | From Zhaoyuan city hedong gold deposit,zhaoyuan gold wing ridge gold mine | Not di</t>
  </si>
  <si>
    <t>Argentina,  Austria,  Belgium,  Brazil,  Cambodia,  Canada,  Chile,  China,  Colombia,  Ecuador,  Germany,  Guyana,  Hungary,  India,  Indonesia,  Japan,  Kazakhstan,  Luxembourg,  Malaysia,  Mongolia,  Namibia,  Peru,  Recycled/Scrap,  Spain,  United Sta | Argentina, Austria, Belgium, Brazil, Cambodia, Canada, Chile, China, Colombia, Ecuador, Ethiopia, Germany, Guyana, Hungary, India, Japan, Kazakhstan, Korea, Luxembourg, Malaysia, Mongolia, Myanmar, Namibia, Peru, Recycled/Scrap, Taiwan, United States | Argentina, Austria, Belgium, Brazil, Cambodia, Canada, Chile, China, Colombia, Ecuador, Ethiopia, Germany, Guyana, Hungary, India, Japan, Kazakhstan, Korea, Luxembourg, Malaysia, Mongolia, Myanmar, Namibia, Peru, Recycled/Scrap, Taiwan, United States | 0 | United States, Japan, China | Not disclosed per LBMA | Argentina, Austria, Belgium, Brazil, Cambodia, Canada, Chile, China, Colombia, Ecuador, Germany, Guyana, Hungary, India, Indonesia, Japan, Kazakhstan, Republic of Korea, Luxembourg, Malaysia, Mongolia, Namibia, Peru, Recycled/Scrap, Spain, United States | United States, China, Japan | China, CHINA; UNKNOWN, Does not source from DRC or covered countries, Mineral sourcing not disclosed by LBMA, RCOI confirmed as per RMI., RCOI confirmed per RMI, Shandong, the DRC or an adjoining country(covered countries), United States, China, Japan, Un | Argentina, Austria, Belgium, Brazil, Cambodia, Canada, Chile, China, Colombia, Ecuador, Ethiopia, Germany, Guyana, Hungary, India, Japan, Kazakhstan, Korea, Luxembourg, Malaysia, Mongolia, Myanmar, Namibia, Peru, Recycled/Scrap, Taiwan, United States | Re</t>
  </si>
  <si>
    <t>China, Indonesia, Recycled/Scrap, Russian Federation, Spain | China, Indonesia, Recycled/Scrap, Russian Federation, Spain | China, Spain, Indonesia, Russian Federation | China, Russia, Spain, Indonesia | Russian Federation | China, Spain, Indonesia, Russian Federation | China, Russia, Spain, Indonesia | Myanmar, Cam | Russian Federation | Not disclosed per LBMA | China, Russia, Spain, Indonesia, No reason to believe sources from DRC or covered countries, Russian Federation | China, Indonesia, Recycled/Scrap, Russian Federation, Spain | China, Spain, Indonesia, Russian Federation | China, Russia, Spain, Indonesia | Myanmar, Cambodia, Malaysia, Kazakhstan, Portugal, Austria, Mongolia, Luxembourg, Guyana, Republic Of Korea, Braz | China, Indonesia, Recycled/Scrap, Russian Federation, Spain, China, Indonesia, Russia, Spain, Recycled/Scrap, China, Russia, Spain, Indonesia, China, Spain, Indonesia, Russian Federation, China, Spain, Indonesia, Russian Federation, Recycled/Scrap, Argent | China, Indonesia, Recycled/Scrap, Russian Federation, Spain, China, Indonesia, Russia, Spain, China, Indonesia, Russia, Spain, Recycled/Scrap, China, Russia, Spain, Indonesia, China, Spain, Indonesia, Russian Federation, China, Spain, Indonesia, Russian F</t>
  </si>
  <si>
    <t>Madrid, Madrid, Comunidad de</t>
  </si>
  <si>
    <t>Scrap or recycled | Sourced from Mines/Recyale/Scrap | RCOI confirmed per RMI | Not disclosed by supplier | Not disclosed per LBMA | RCOI confirmed as per RMI. | Recycled, scrap | 0 | RCOI confirmed as per RMI. | Approved by LBMA Good Delivery Sourcing | | scrap | Not disclosed by supplier, RCOI confirmed as per RMI., RCOI confirmed per RMI | Recycled, scrap | 0 | RCOI confirmed as per RMI. | Approved by LBMA Good Delivery Sourcing | RCOI confirmed per RMI | Scrap or recycled | RCOI confirmed as per RMI. | RCOI confirmed as per RMI. | Recycled, scrap | 0 | RCOI confirmed as per RMI. | Approved | RCOI confirmed per RMI | 0, Not disclosed per LBMA, RCOI confirmed per RMI, scrap, Scrap or recycled | Not disclosed per LBMA | Not Disclosed per LBMA | Not disclosed | RCOI confirmed as per RMI but not disclosed by LBMA | Scrap or recycled | RCOI confirmed as per CFSI but not di | 0, No information, Not disclosed by supplier, Not disclosed per LBMA, RCOI confirmed as per RMI., RCOI confirmed per RMI, Recycled and Scrap, Recycled, scrap, Recycled, scrap | RCOI confirmed as per RMI but not disclosed by LBMA, scrap, Scrap or recycled</t>
  </si>
  <si>
    <t>Argentina, Australia, Austria, Belgium, Brazil, Cambodia, Canada, Chile, China, Colombia, Ecuador, Egypt, Estonia, France, Germany, Guyana, Hungary, India, Indonesia, Ireland, Israel, Japan, Kazakhstan, Luxembourg, Malaysia, Mongolia, Namibia, Netherlands | Argentina, Austria, Belgium, Brazil, Cambodia, Canada, Chile, China, Colombia, Ecuador, Ethiopia, Germany, Guyana, Hungary, India, Indonesia, Japan, Kazakhstan, Korea, Luxembourg, Malaysia, Mongolia, Myanmar, Namibia, Netherlands, Peru, Portugal, Recycled | Spain | Not disclosed per LBMA | Argentina, Australia, Austria, Belgium, Brazil, Cambodia, Canada, Chile, China, Colombia, Ecuador, Egypt, Estonia, France, Germany, Guyana, Hungary, India, Indonesia, Ireland, Israel, Japan, Kazakhstan, Republic of Korea, Luxembourg, Malaysia, Mongolia, N | Argentina, Australia, Austria, Belgium, Bolivia, Brazil, Cambodia, Canada, Chile, China, Colombia, Czech Republic, Djibouti, Ecuador, Egypt, Estonia, Ethiopia, France, Germany, Guyana, Hungary, India, Indonesia, Ireland, Israel, Ivory Coast, Japan, Kazakh</t>
  </si>
  <si>
    <t>SAMWON METALS Corp.</t>
  </si>
  <si>
    <t>Changwon,Gyeongsangnam-do</t>
  </si>
  <si>
    <t>Korea | 0, Unknown, but some recycled/scrap | Korea | 0, Unknown, but some recycled/scrap</t>
  </si>
  <si>
    <t>Australia, Canada, China, Hong Kong, Indonesia, Korea, Recycled/Scrap, Sweden | Australia, Canada, China, Hong Kong, Indonesia, Korea, Recycled/Scrap, Sweden | Recycled/Scrap, Korea, China, Canada, Australia, Sweden, Indonesia, Hong Kong | Canada, Sweden, China, Republic Of Korea, Australia, Recycled/Scrap, Indonesia | Canada, Sweden | Canada, Sweden, Hong Kong, China, Korea, Republic of, Australia | Not disclosed per LBMA | Australia, Canada, China, Hong Kong, Indonesia, Republic of Korea, Recycled/Scrap, Sweden | Canada, Sweden, China, Republic Of Korea, Australia, Recycled/Scrap, Indonesia, Canada, Sweden, Hong Kong, China, Korea, Republic of, Australia, Does not source from DRC or covered countries | Australia, Canada, China, Hong Kong, Indonesia, Korea, Recycled/Scrap, Sweden | Recycled/Scrap, Korea, China, Canada, Australia, Sweden, Indonesia, Hong Kong | Canada, Sweden, China, Republic Of Korea, Australia, Recycled/Scrap, Indonesia | Recycled/Scrap | Australia, Canada, China, Hong Kong, Indonesia, Korea, Recycled/Scrap, Sweden, Australia, Canada, China, Hong Kong, Indonesia, Republic of Korea, Sweden, Recycled/Scrap, Canada, Sweden, China, Republic Of Korea, Australia, Recycled/Scrap, Indonesia, Recyc | Australia, Canada, China, Hong Kong, Indonesia, Korea, Recycled/Scrap, Sweden, Australia, Canada, China, Hong Kong, Indonesia, Republic of Korea, Sweden, Recycled/Scrap, Canada, Sweden, China, Republic Of Korea, Australia, Recycled/Scrap, Indonesia, Canad</t>
  </si>
  <si>
    <t>Namdong, Incheon-gwangyeoksi</t>
  </si>
  <si>
    <t>Not disclosure | Recycled and mining not disclosed by supplier | Recycled, Scrap | Recyled/Scrap | 0 | Recyled/Scrap | Recycled, Scrap | Recyled/Scrap | LR, R/S | 0, KOREA, REPUBLIC OF, LR, R/S, No information, RCOI confirmed per RMI, Recycled and mining | RCOI confirmed per RMI, Recycled, Scrap, Recyled/Scrap | 0 | Recyled/Scrap | Recycled, Scrap | Recyled/Scrap | Recyled/Scrap | 0 | Recyled/Scrap | Recycled, Scrap | Recyled/Scrap | LR, R/S | 0, Recycled and mining not disclosed by supplier, Recycled, Scrap | Recycled/Scrap | not available | Recycled, Scrap | Recycled/Scrap | Recycled, scrap | Recycled, scrap, Unknown, but some recycled/scrap | 0, KOREA, REPUBLIC OF, LR, R/S, No information, RCOI confirmed per RMI, Recycled and mining not disclosed by supplier, Recycled, Scrap, Recycled, Scrap | Recycled/Scrap | not available | Recycled, Scrap | Recycled/Scrap | Recycled, scrap | Recycled, scrap</t>
  </si>
  <si>
    <t>Australia, Bolivia (Plurinational State of), Brazil, Canada, China, Eritrea, Ethiopia, Germany, India, Indonesia, Japan, Korea, Mozambique, Namibia, Recycled/Scrap, Rwanda, Sierra Leone, Spain, Sweden, Thailand, United States | Australia, Bolivia (Plurinational State of), Brazil, Canada, China, Eritrea, Ethiopia, Germany, India, Indonesia, Japan, Korea, Mozambique, Namibia, Recycled/Scrap, Rwanda, Sierra Leone, Spain, Sweden, Thailand, United States, Zimbabwe | Australia, Bolivia (Plurinational State of), Brazil, Canada, China, Eritrea, Ethiopia, Germany, India, Indonesia, Japan, Korea, Mozambique, Namibia, Recycled/Scrap, Rwanda, Sierra Leone, Spain, Sweden, Thailand, United States, Zimbabwe | Excludes Covered | United States, Japan, Rwanda, Sierra Leone, Bolivia, Thailand, India, Canada, Mozambique, China, Namibia, Korea, Republic of, Brazil, Zimbabwe, Australia, Ethiopia, Germany | United States, Japan, Rwanda, Sierra Leone, Bolivia, Thailand, India, Canada, Mozambique, Namibia, China, Korea, Republic of, Brazil, Zimbabwe, Australia, Germany, Ethiopia | United States, Japan, Rwanda, Sierra Leone, Bolivia, Thailand, India, Canada, Mozambique, China, Namibia, Korea, Republic of, Brazil, Zimbabwe, Australia, Germany, Ethiopia | R/S | Australia, Bolivia (Plurinational State of), Brazil, Canada, China, Eritrea, Ethiopia, Germany, India, Indonesia, Japan, Republic of Korea, Mozambique, Namibia, Recycled/Scrap, Rwanda, Sierra Leone, Spain, Sweden, Thailand, United States, Zimbabwe | United States, Japan, Rwanda, Sierra Leone, Bolivia, Thailand, India, Canada, Mozambique, Namibia, China, Brazil, Korea, Republic of, Zimbabwe, Australia, Ethiopia, Germany | Does not source from DRC or covered countries, Excludes Covered Countries and CAHRA, Mineral sourcing LR,R/S, RCOI confirmed per RMI, Recycled/Scrap Only, Recyled/Scrap, Republic Of Korea, Recycled/Scrap, USA, Japan, Rwanda, Sierra Leone, Bolivia, Thailan | Australia, Bolivia (Plurinational State of), Brazil, Canada, China, Eritrea, Ethiopia, Germany, India, Indonesia, Japan, Korea, Mozambique, Namibia, Recycled/Scrap, Rwanda, Sierra Leone, Spain, Sweden, Thailand, United States, Zimbabwe | Recycled/Scrap, K | Australia, Bolivia (Plurinational State of), Brazil, Canada, China, Eritrea, Ethiopia, Germany, India, Indonesia, Japan, Korea, Mozambique, Namibia, Recycled/Scrap, Rwanda, Sierra Leone, Spain, Sweden, Thailand, United States, Zimbabwe, CID001555, Exclude</t>
  </si>
  <si>
    <t>Williston,North Dakota</t>
  </si>
  <si>
    <t>Brazil, Canada, China, Eritrea, Mexico, Portugal, Recycled/Scrap, Russian Federation, Thailand, United States | Brazil, Canada, China, Eritrea, Mexico, Portugal, Recycled/Scrap, Russian Federation, Thailand, United States | Recycled/Scrap, United States, Canada, China, Brazil, Portugal, Mexico, Thailand, Russian Federation | Canada, Russia, USA, China, Brazil, Mexi | Canada, Russian Federation, United States, China, Brazil, Mexico, Portugal | Not disclosed per LBMA | Canada, Russia, USA, China, Brazil, Mexico, Portugal, Recycled/Scrap, Thailand, Canada, Russian Federation, United States, China, Brazil, Mexico, Portugal, Does not source from DRC or covered countries | Brazil, Canada, China, Eritrea, Mexico, Portugal, Recycled/Scrap, Russian Federation, Thailand, United States, Brazil, Canada, China, Eritrea, Mexico, Portugal, Russia, Thailand, USA, Recycled/Scrap, Canada, Russia, USA, China, Brazil, Mexico, Portugal, R</t>
  </si>
  <si>
    <t>Ottawa, Ontario</t>
  </si>
  <si>
    <t>NA, Not disclosed by supplier, RCOI confirmed as per RMI., RCOI confirmed per RMI | Recycled, Scrap and mines | 0 | RCOI confirmed as per RMI. | TMAC Resources' mine, Meadowbank mine; Recycled; unknown | Approved by LBMA Good Delivery Sourcing and RJC Sourcing | RCOI confirmed per RMI | From various mines, scrap recyclers | TMAC Resource | RCOI confirmed per RMI | 0 | NA | From various mines, scrap recyclers | Sourced from Mines/Recyale/Scrap | RCOI confirmed per RMI | Not disclosed by supplier | Not disclosed per LBMA | Canada | RCOI Validated by RMI protocols | RCOI confirmed as per RMI. | Recycled, Scrap and min | 0, L1 and Recycled | From various mines, scrap recyclers | L1 | Not disclosed per LBMA | Not Disclosed per LBMA | Recycled | RCOI confirmed as per RMI but not disclosed by LBMA | Some are recycled or scrap sourced but not all. | From various mines, scrap | 0, CANADA, L1 and Recycled | From various mines, scrap recyclers | L1 | Not disclosed per LBMA | Not Disclosed per LBMA | Recycled | RCOI confirmed as per RMI but not disclosed by LBMA | Some are recycled or scrap sourced but not all. | From various mines</t>
  </si>
  <si>
    <t>Argentina, Austria, Belgium, Brazil, Cambodia, Canada, Chile, China, Colombia, Ecuador, Germany, Guyana, Hungary, India, Japan, Kazakhstan, Luxembourg, Malaysia, Mexico, Namibia, Peru, Recycled/Scrap, Suriname, Switzerland, United States of America | Argentina, Austria, Belgium, Brazil, Cambodia, Canada, Chile, China, Colombia, Ecuador, Ethiopia, Germany, Guyana, Hungary, India, Japan, Kazakhstan, Korea, Luxembourg, Malaysia, Mexico, Namibia, Peru, Recycled/Scrap, Suriname, Switzerland, United States | Canada, United States, Japan, Guyana, Mexico, Suriname, Chile, Switzerland, Peru, Germany | Canada, United States, Japan, Guyana, Mexico, Suriname, Chile, Peru, Switzerland, Germany | Not disclosed per LBMA | Argentina, Austria, Belgium, Brazil, Cambodia, Canada, Chile, China, Colombia, Ecuador, Germany, Guyana, Hungary, India, Japan, Kazakhstan, Republic of Korea, Luxembourg, Malaysia, Mexico, Namibia, Peru, Recycled/Scrap, Suriname, Switzerland, United State | CANADA, Canada, Recycled/Scrap, Suriname, Guyana, Switzerland, Chile, Germany, Peru, USA, Mexico, Japan, China, Canada, United States, Japan, Guyana, Mexico, Suriname, Chile, Peru, Switzerland, Germany, Canada, United States, Japan, Guyana, Mexico, Surina | Argentina, Armenia, Australia, Austria, Azerbaijan, Bahamas, Barbados, Belarus, Belgium, Benin, Bolivia, Bosnia and Herzegovina, Botswana, Brazil, Bulgaria, Burkina Faso, Cambodia, Cameroon, Canada, Chile, China, Colombia, Croatia, Cyprus, Denmark, Djibou</t>
  </si>
  <si>
    <t>Germiston, Gauteng</t>
  </si>
  <si>
    <t>Not disclosed by supplier, RCOI confirmed as per RMI., RCOI confirmed per RMI | Not disclosed by supplier | 0 | RCOI confirmed as per RMI. | Rand Refinery (Pty) Ltd; Rand Refinery (Pty) Ltd;M | Approved by LBMA Good Delivery Sourcing | RCOI confirmed per RMI | Rand Refinery (Pty) Ltd; Rand Refinery (Pty) Ltd;M | RCOI confirmed as per | RCOI confirmed per RMI | Minering | Not disclosed by supplier | Not disclosed per LBMA | RCOI confirmed as per RMI. | Not disclosed by supplier | 0 | RCOI confirmed as per RMI. | Rand Refinery (Pty) Ltd; Rand Refinery (Pty) Ltd;M | Approved by LBMA Good Delivery Sourcing | RCOI c | 0, From Rand Refinery (Pty) Ltd | Not disclosed per LBMA | Not Disclosed per LBMA | Rand Refinery (Pty) Ltd | RCOI confirmed as per RMI but not disclosed by LBMA | Some are recycled or scrap sourced but not all. | From Rand Refinery (Pty) Ltd | RCOI confi</t>
  </si>
  <si>
    <t>Australia, Austria, Belgium, Brazil, Canada, China, Democratic Republic of the Congo, Germany, Ghana, Guinea, Hong Kong, Malaysia, Mali, Namibia, Papua New Guinea, Philippines, Recycled/Scrap, South Africa, Switzerland, Tanzania, United States of America | Australia, Austria, Belgium, Brazil, Canada, China, Democratic Republic of Congo, Germany, Ghana, Guinea, Hong Kong, Jersey, Malaysia, Mali, Mozambique, Namibia, Papua New Guinea, Philippines, Recycled/Scrap, South Africa, Switzerland, Tanzania, United St | DRC- Congo (Kinshasa), Papua New Guinea, Hong Kong, Guinea, Philippines, Tanzania, Ghana, Malaysia, Switzerland, Canada, Austria, Mozambique, Mali, China, Namibia, South Africa, Jersey, Australia, Germany | DRC- Congo (Kinshasa), Papua New Guinea, Hong Kong, Guinea, Philippines, Tanzania, Ghana, Malaysia, Switzerland, Canada, Austria, Mozambique, Mali, Namibia, China, South Africa, Jersey, Australia, Germany | Not disclosed per LBMA | Australia, Austria, Belgium, Brazil, Canada, China, Congo, Democratic Republic of the Congo, Germany, Ghana, Guinea, Hong Kong, Malaysia, Mali, Namibia, Papua New Guinea, Philippines, Recycled/Scrap, South Africa, Switzerland, Tanzania, United States | DRC- Congo (Kinshasa), Papua New Guinea, Hong Kong, Guinea, Philippines, Tanzania, Ghana, Malaysia, Switzerland, Canada, Austria, Mozambique, Mali, China, Namibia, South Africa, Jersey, Australia, Germany, DRC or an adjoining country (Covered Countries),</t>
  </si>
  <si>
    <t>La Chaux-de-Fonds, Neuchâtel</t>
  </si>
  <si>
    <t>Not disclosed by supplier, RCOI confirmed as per RMI., RCOI confirmed per RMI | Dynacor plant in Chala, Peru | 0 | RCOI confirmed as per RMI. | Approved by LBMA Good Delivery Sourcing | RCOI confirmed per RMI | Not disclosed by supplier | Tumipampa, Anta, Casaden | RCOI confirmed as per RMI. | RCOI confirmed as per RMI. | Dynacor pla | RCOI confirmed per RMI | Not disclosed by supplier | Sourced from Mines/Recyale/Scrap | Not disclosed by supplier | Not disclosed per LBMA | RCOI confirmed as per RMI. | Dynacor plant in Chala, Peru | 0 | RCOI confirmed as per RMI. | Approved by LBMA Good Delivery Sourcing | RCOI | 0, Dynacor plant in Chala, Peru | Not disclosed by supplier | Not disclosed per LBMA | RCOI confirmed as per RMI but not disclosed by LBMA | Not disclosed by supplier | Dynacor plant in Chala, Peru | RCOI confirmed as per CFSI but not disclosed by LBMA | | 0, confidential, Dynacor plant in Chala, Peru, Dynacor plant in Chala, Peru | Not disclosed by supplier | Not disclosed per LBMA | RCOI confirmed as per RMI but not disclosed by LBMA | Not disclosed by supplier | Dynacor plant in Chala, Peru | RCOI confir</t>
  </si>
  <si>
    <t>Andorra, Argentina, Australia, Austria, Belgium, Brazil, Cambodia, Canada, Chile, China, Colombia, Ecuador, Egypt, Estonia, France, Germany, India, Indonesia, Peru, Recycled/Scrap, Switzerland, United States of America | Andorra, Argentina, Australia, Austria, Belgium, Brazil, Cambodia, Canada, Chile, China, Colombia, Djibouti, Ecuador, Egypt, Estonia, Ethiopia, France, Germany, India, Indonesia, Mozambique, Peru, Recycled/Scrap, Sierra Leone, Switzerland, United States | Canada, Mozambique, Australia, Switzerland | Not disclosed per LBMA | Andorra, Argentina, Australia, Austria, Belgium, Brazil, Cambodia, Canada, Chile, China, Colombia, Ecuador, Egypt, Estonia, France, Germany, India, Indonesia, Peru, Recycled/Scrap, Switzerland, United States | Canada, Mozambique, Australia, Switzerland, Canada, Mozambique, Australia, Switzerland, Peru, Recycled/Scrap, Brazil, Ethiopia, China, Russia, Indonesia, Confidential, Mineral sourcing not disclosed by LBMA, No reason to believe sources from DRC or covere | Andorra, Argentina, Australia, Austria, Belgium, Brazil, Cambodia, Canada, Chile, China, Colombia, Djibouti, Ecuador, Egypt, Estonia, Ethiopia, France, Germany, India, Indonesia, Mozambique, Peru, Recycled/Scrap, Sierra Leone, Switzerland, United States | | Andorra, Argentina, Australia, Austria, Belgium, Brazil, Cambodia, Canada, Chile, China, Colombia, Djibouti, Ecuador, Egypt, Estonia, Ethiopia, France, Germany, India, Indonesia, Mozambique, Peru, Recycled/Scrap, Sierra Leone, Switzerland, United States,</t>
  </si>
  <si>
    <t>Jakarta, Jakarta Raya</t>
  </si>
  <si>
    <t>Not disclosed by supplier, RCOI confirmed as per RMI., RCOI confirmed per RMI | Sawahlunto, Muaraenim and Samarinda. | 0 | RCOI confirmed as per RMI. | Approved by LBMA Good Delivery Sourcing | RCOI confirmed per RMI | Sawahlunto, Muaraenim and Samarinda. Pongkor, West Java and Cibaliung, Banten | RCOI confirmed as per RMI. | RCOI co | RCOI confirmed per RMI | Sourced from Mines/Recyale/Scrap | Not disclosed by supplier | Not disclosed per LBMA | RCOI confirmed as per RMI. | Sawahlunto, Muaraenim and Samarinda. | 0 | RCOI confirmed as per RMI. | Approved by LBMA Good Delivery Sourcing | RCOI confirmed per RMI | | 0, CHINA | Sawahlunto, Muaraenim and Samarinda. | Not disclosed per LBMA | RCOI confirmed as per RMI but not disclosed by LBMA | Not disclosed by supplier | CHINA | Sawahlunto, Muaraenim and Samarinda. | RCOI confirmed as per CFSI but not disclosed by LBM</t>
  </si>
  <si>
    <t>Argentina, Australia, Austria, Belgium, Brazil, Cambodia, Canada, Chile, China, Colombia, Ecuador, Germany, Guyana, Hungary, India, Indonesia, Japan, Kazakhstan, Malaysia, Peru, Recycled/Scrap, South Africa, Switzerland, United States of America | Argentina, Australia, Austria, Belgium, Brazil, Cambodia, Canada, Chile, China, Colombia, Ecuador, Ethiopia, Germany, Guyana, Hungary, India, Indonesia, Japan, Kazakhstan, Korea, Malaysia, Peru, Recycled/Scrap, South Africa, Switzerland, United States | Canada, Brazil, Malaysia, Bolivia, Chile, Australia, Switzerland, Peru, Germany, Ethiopia, Indonesia | Canada, Brazil, Malaysia, Australia, Chile, Bolivia, Switzerland, Peru, Ethiopia, Germany, Indonesia | Canada, Brazil, Malaysia, Chile, Bolivia, Australia, Switzerland, Peru, Germany, Ethiopia, Indonesia | Not disclosed per LBMA | Argentina, Australia, Austria, Belgium, Brazil, Cambodia, Canada, Chile, China, Colombia, Ecuador, Germany, Guyana, Hungary, India, Indonesia, Japan, Kazakhstan, Republic of Korea, Malaysia, Peru, Recycled/Scrap, South Africa, Switzerland, United States | Canada, Brazil, Malaysia, Chile, Bolivia, Australia, Peru, Switzerland, Ethiopia, Germany, Indonesia | Canada, Brazil, Malaysia, Australia, Bolivia, Chile, Switzerland, Peru, Ethiopia, Germany, Indonesia, Recycled/Scrap, China, Russia, South Africa, USA, Canada, Brazil, Malaysia, Bolivia, Australia, Chile, Switzerland, Peru, Germany, Ethiopia, Indonesia, C | Argentina, Australia, Austria, Belgium, Brazil, Cambodia, Canada, Chile, China, Colombia, Ecuador, Ethiopia, Germany, Guyana, Hungary, India, Indonesia, Japan, Kazakhstan, Korea, Malaysia, Peru, Recycled/Scrap, South Africa, Switzerland, United States | R | Recycled/Scrap, Indonesia, Brazil, Canada, Peru, Chile, Germany, Malaysia, Ethiopia, Switzerland, Australia, China, United States, South Africa | Argentina, Australia, Austria, Belgium, Brazil, Cambodia, Canada, Chile, China, Colombia, Ecuador, Ethiopia, Germany, Guyana, Hungary, India, Indonesia, Japan, Kazakhstan, Korea, Malaysia, Peru, Recycled/Scrap, South Africa, Switzerland, United States | C | Argentina, Australia, Austria, Belgium, Brazil, Cambodia, Canada, Chile, China, Colombia, Ecuador, Ethiopia, Germany, Guyana, Hungary, India, Indonesia, Japan, Kazakhstan, Korea, Malaysia, Peru, Recycled/Scrap, South Africa, Switzerland, United States, Au</t>
  </si>
  <si>
    <t>Kasimov, Ryazanskaya oblast'</t>
  </si>
  <si>
    <t>Not disclosed by supplier | 0 | RCOI confirmed as per RMI. | Approved by LBMA Good Delivery Sourcing | RCOI confirmed per RMI | Not disclosed by supplier | RCOI confirmed as per RMI. | Not disclosed per LBMA | Not disclosed by supplier | 0 | RCOI confirmed as per RMI. | Approved by LBMA Good Delivery Sourcing | RCOI confirmed per RMI | Not disclosed by supplier | RCOI confirmed as per RMI. | 0, CHINA | various mines | Not disclosed by s | 0, CHINA | various mines | Not disclosed by supplier | Not disclosed per LBMA | RCOI confirmed as per RMI but not disclosed by LBMA | CHINA | various mines | RCOI confirmed as per CFSI but not disclosed by LBMA | Not disclosed by supplier | Not disclosed</t>
  </si>
  <si>
    <t>Australia, Bolivia (Plurinational State of), Brazil, Canada, China, Eritrea, Ethiopia, Germany, India, Indonesia, Japan, Mozambique, Namibia, Recycled/Scrap, Russian Federation, Rwanda, Sierra Leone, Switzerland, United States | Australia, Bolivia (Plurinational State of), Brazil, Canada, China, Eritrea, Ethiopia, Germany, India, Indonesia, Japan, Mozambique, Namibia, Recycled/Scrap, Russian Federation, Rwanda, Sierra Leone, Switzerland, United States, Zimbabwe | Russian Federation, Japan, Rwanda, Sierra Leone, Bolivia, India, Canada, Mozambique, China, Namibia, Brazil, Zimbabwe, Australia, Germany, Ethiopia | Russian Federation, Japan, Rwanda, Sierra Leone, Bolivia, India, Canada, Mozambique, China, Namibia, Brazil, Zimbabwe, Australia, Ethiopia, Germany | Not disclosed per LBMA | Australia, Bolivia (Plurinational State of), Brazil, Canada, China, Ethiopia, Germany, India, Indonesia, Japan, Russian Federation, Zimbabwe | Russian Federation, Japan, Rwanda, Sierra Leone, Bolivia, India, Canada, Mozambique, Namibia, China, Brazil, Zimbabwe, Australia, Ethiopia, Germany | Recycled/Scrap, China, India, Australia, Brazil, Canada, Ethiopia, Germany, Japan, Mozambique, Namibia, Rwanda, Sierra Leone, Zimbabwe, Indonesia, Russian Federation | Known Countries from which LBMA Good Delivery List Refiners Source - Mined  Material (P | Australia, Bolivia (Plurinational State of), Brazil, Canada, China, Eritrea, Ethiopia, Germany, India, Indonesia, Japan, Mozambique, Namibia, Recycled/Scrap, Russian Federation, Rwanda, Sierra Leone, Switzerland, United States, Zimbabwe | Not disclosed pe | Australia, Bolivia (Plurinational State of), Brazil, Canada, China, Eritrea, Ethiopia, Germany, India, Indonesia, Japan, Mozambique, Namibia, Recycled/Scrap, Russian Federation, Rwanda, Sierra Leone, Switzerland, United States, Zimbabwe, Known Countries f</t>
  </si>
  <si>
    <t>Penglai,Shandong Sheng</t>
  </si>
  <si>
    <t>China, Recycled/Scrap | China | Not disclosed per LBMA | China, China, Recycled/Scrap, No reason to believe sources from DRC or covered countries | China, Recycled/Scrap | Recycled/Scrap, China | China, Recycled/Scrap | China | China, Recycled/Scrap | Recycled/Scrap, China | China | Recycled/Scrap, China, Andorra, Switzerland | China, Recycled/Scrap | China, Recycled/Scrap | China | Recycled/Scrap, C | China, Recycled/Scrap | Recycled/Scrap, China | China, Recycled/Scrap | China | Recycled/Scrap, China | China, Recycled/Scrap | China | China, Recycled/Scrap | Recycled/Scrap, China | China | Recycled/Scrap, China, Andorra, Switzerland | CHINA | CHN | China, Recycled/Scrap, Recycled/Scrap, China, Unknown</t>
  </si>
  <si>
    <t>Geneva, Genève</t>
  </si>
  <si>
    <t>Not disclosed by supplier, RCOI confirmed as per RMI., RCOI confirmed per RMI, recycled | Recycled | Burkina Faso | 0 | RCOI confirmed as per RMI. | PAMP SA | Approved by LBMA Good Delivery Sourcing | RCOI confirmed per RMI | PAMP SA | RCOI confirmed as per RMI. | UNKOWN | RCOI Validated by RMI protocols | RCOI confirmed as per RMI. | Burkina Faso | 0 | | RCOI confirmed per RMI | 0 | recycled | UNKOWN | Not disclosed by supplier | Sourced from Mines/Recyale/Scrap | RCOI confirmed per RMI | Not disclosed per LBMA | RCOI Validated by RMI protocols | RCOI confirmed as per RMI. | Burkina Faso | 0 | RCOI confirmed as per RMI. | PAMP SA | 0, non-disclosure, Not disclosed per LBMA, recycled, Smelter/Processor, UNITED STATES OF AMERICA | Burkina Faso | Not disclosed per LBMA | Not Disclosed per LMBA | Not disclosed | RCOI confirmed as per RMI but not disclosed by LBMA | Not disclosed by smel | 0, Burkina Faso, Burkina Faso | RCOI confirmed as per RMI but not disclosed by LBMA, No information, Not disclosed by supplier, Not disclosed per LBMA, RCOI confirmed as per RMI., RCOI confirmed per RMI, recycled, Recycled sources and mines not disclosed</t>
  </si>
  <si>
    <t>Andorra, Argentina, Australia, Belgium, Brazil, Canada, China, Dominican Republic, Ecuador, Ghana, Guinea, Hong Kong, Indonesia, Japan, Liberia, Malaysia, Mauritania, Mexico, Peru, Recycled/Scrap, South Africa, Switzerland, Tanzania, United Kingdom, Unite | Argentina, Australia, Belgium, Brazil, Canada, China, Dominica, Dominican Republic, Ecuador, Ghana, Guinea, Hong Kong, Indonesia, Japan, Liberia, Malaysia, Mauritania, Mexico, Peru, Recycled/Scrap, South Africa, Switzerland, Tanzania, United Kingdom, Unit | Canada, Hong Kong, United States, China, Japan, South Africa, Mexico, United Kingdom, Australia, Switzerland, Indonesia | Canada, Hong Kong, United States, China, Japan, United Kingdom, South Africa, Mexico, Australia, Switzerland, Indonesia | Canada, Hong Kong, United States, Japan, China, South Africa, United Kingdom, Mexico, Australia, Switzerland, Indonesia | Not disclosed per LBMA | Andorra, Argentina, Australia, Belgium, Brazil, Canada, China, Dominica, Dominican Republic, Ecuador, Ghana, Guinea, Hong Kong, Indonesia, Japan, Liberia, Malaysia, Mauritania, Mexico, Peru, Recycled/Scrap, South Africa, Switzerland, Tanzania, United King | Canada, Hong Kong, United States, Japan, China, South Africa, Mexico, United Kingdom, Australia, Switzerland, Indonesia | Brazil, Canada, China, USA, Japan, Mexico, South Africa, United Kingdom, Australia, Switzerland, Indonesia, DRC or an adjoining country (Covered Countries), Recycled/Scrap, Dominican Republic, Ecuador, Ghana, Guinea, Liberia, Malaysia, Mauritania, Peru, A | Recycled</t>
  </si>
  <si>
    <t>Krasnoyarsk, Krasnoyarskiy kray</t>
  </si>
  <si>
    <t>Amur Region; Chelyabinsk Region; Chukotka Autonomous Area;Irkutsk Region;Khabarovsk Territory;Krasnoyarsk Territory;Magadan Region; Novosibirsk Region;Republic of Sakha (Yakutia) (Aldan, Neryungri, settlement Ust-Nera);Sverdlovsk Region;Trans-Baikal Terri | Not disclosed per LBMA | Amur Region; Chelyabinsk Region; Chukotka Autonomous Area;Irkutsk Region;Khabarovsk Territory;Krasnoyarsk Territory;Magadan Region; Novosibirsk Region;Republic of Sakha (Yakutia) (Aldan, Neryungri, settlement Ust-Nera);Sverdlovsk | 0, GERMANY | Amur Region; Chelyabinsk Region; Chukotka Autonomous Area;Irkutsk Region;Khabarovsk Territory;Krasnoyarsk Territory;Magadan Region; Novosibirsk Region;Republic of Sakha (Yakutia) (Aldan, Neryungri, settlement Ust-Nera);Sverdlovsk Region;Trans | 0, Amur Region, Chelyabinsk Region, Chukotka Autonomo, and recycled/scrap, Amur Region; Chelyabinsk Region; Chukotka Autonomous Area;Irkutsk Region;Khabarovsk Territory;Krasnoyarsk Territory;Magadan Region; Novosibirsk Region;Republic of Sakha (Yakutia) (</t>
  </si>
  <si>
    <t>Andorra, Argentina, Armenia, Australia, Brazil, Canada, China, Ethiopia, Germany, India, Indonesia, Japan, Korea, Mozambique, Namibia, Panama, Recycled/Scrap, Russian Federation, Rwanda, Sierra Leone, Switzerland, Thailand, United States | Andorra, Argentina, Armenia, Australia, Brazil, Canada, China, Ethiopia, Germany, India, Indonesia, Japan, Korea, Mozambique, Namibia, Panama, Recycled/Scrap, Russian Federation, Rwanda, Sierra Leone, Switzerland, Thailand, United States, Zimbabwe | Russian Federation | Not disclosed per LBMA | Argentina, Armenia, Australia, Brazil, Canada, China, Ethiopia, Germany, India, Indonesia, Japan, Republic of Korea, Russian Federation, Zimbabwe | Andorra, Argentina, Armenia, Australia, Brazil, Canada, China, Ethiopia, Germany, India, Indonesia, Japan, Korea, Mozambique, Namibia, Panama, Recycled/Scrap, Russian Federation, Rwanda, Sierra Leone, Switzerland, Thailand, United States, Zimbabwe | Recyc | Andorra, Argentina, Armenia, Australia, Brazil, Canada, China, Ethiopia, Germany, India, Indonesia, Japan, Korea, Mozambique, Namibia, Panama, Recycled/Scrap, Russian Federation, Rwanda, Sierra Leone, Switzerland, Thailand, United States, Zimbabwe | Not d | Andorra, Argentina, Armenia, Australia, Brazil, Canada, China, Ethiopia, Germany, India, Indonesia, Japan, Korea, Mozambique, Namibia, Panama, Recycled/Scrap, Russian Federation, Rwanda, Sierra Leone, Switzerland, Thailand, United States, Zimbabwe, Brazil</t>
  </si>
  <si>
    <t>Nara-shi, Nara</t>
  </si>
  <si>
    <t>RCOI confirmed per RMI, Recaycled, Scrap, Recycled, Scrap, Recyled/Scrap | Recycled, scrap | 0 | Recyled/Scrap | R/S | Recycled, Scrap | Not disclosed by supplier | Recyled/Scrap | Recyled/Scrap | Recycled, scrap | 0 | Recyled/Scrap | R/S | Recycled, Scrap | Not disclosed by supplier | Recyled/Scrap | R/S | Not Disclosed. | RCOI confirmed per RMI | RCOI confirmed as per CFSI | Not disclosed by supplier | Recycled, Scrap | Sourced from Mines/Recyale/Scrap | Recycled, Scrap | Recyled/Scrap | Recycled, scrap | 0 | Recyled/Scrap | R/S | Recycled, Scrap | Not disclosed by supplier | Recyled/Scrap | R/S | | recycled or scrap | 0, GERMANY | Recycled, Scrap | Not disclosed by supplier | Recycled or Scrap | Not disclosed | Recycled/Scrap | Recycled | Not disclosed by supplier | GERMANY | Recycled, Scrap | Recycled/Scrap | Recycled | Undisclosed | Recycled or Scrap | Not disclosed</t>
  </si>
  <si>
    <t>Argentina, Australia, Austria, Belgium, Brazil, Cambodia, Canada, Chile, China, Colombia, Ecuador, Egypt, Estonia, France, Germany, Guyana, Hungary, India, Indonesia, Ireland, Israel, Japan, Kazakhstan, Luxembourg, Malaysia, Mongolia, Namibia, Netherlands | Argentina, Austria, Belgium, Brazil, Cambodia, Canada, Chile, China, Colombia, Ecuador, Ethiopia, Germany, Guyana, Hungary, India, Japan, Kazakhstan, Korea, Luxembourg, Malaysia, Mongolia, Myanmar, Namibia, Peru, Portugal, Recycled/Scrap, South Africa, Ta | Myanmar, Cambodia, Malaysia, Kazakhstan, Portugal, Austria, Mongolia, Luxembourg, Guyana, Korea, Republic of, Brazil, Chile, Laos, Colombia, Ecuador, Argentina, Hungary, Japan, India, Canada, Belgium, Namibia, Taiwan, South Africa, Peru, Ethiopia, Germany | Myanmar, Cambodia, Malaysia, Kazakhstan, Portugal, Mongolia, Austria, Luxembourg, Brazil, Korea, Republic of, Guyana, Chile, Laos, Colombia, Ecuador, Argentina, Hungary, Japan, India, Canada, Belgium, Namibia, Taiwan, South Africa, Peru, Ethiopia, Germany | Myanmar, Cambodia, Malaysia, Kazakhstan, Portugal, Austria, Mongolia, Luxembourg, Brazil, Guyana, Korea, Republic of, Chile, Laos, Ecuador, Colombia, Argentina, Hungary, Japan, India, Canada, Belgium, Namibia, Taiwan, South Africa, Peru, Germany, Ethiopia | R/S | Argentina, Australia, Austria, Belgium, Brazil, Cambodia, Canada, Chile, China, Colombia, Ecuador, Egypt, Estonia, France, Germany, Guyana, Hungary, India, Indonesia, Ireland, Israel, Japan, Kazakhstan, Republic of Korea, Luxembourg, Malaysia, Mongolia, N | Myanmar, Cambodia, Malaysia, Kazakhstan, Portugal, Mongolia, Austria, Luxembourg, Korea, Republic of, Guyana, Brazil, Chile, Laos, Colombia, Ecuador, Argentina, Hungary, Japan, India, Canada, Belgium, Namibia, Taiwan, South Africa, Peru, Germany, Ethiopia | Recycled/Scrap, Japan, Austria, Argentina, Brazil, Cambodia, Canada, Chile, Colombia, Ecuador, Guyana, Hungary, India, Kazakhstan, Korea, Luxembourg, Malaysia, Mongolia, Myanmar, Portugal, Belgium, Namibia, Peru, South Africa, Germany, Ethiopia, China, Au | L1 | recycled or scrap</t>
  </si>
  <si>
    <t>Noda, Chiba</t>
  </si>
  <si>
    <t>recycled | NO, Not disclosed by supplier, RCOI confirmed as per RMI., RCOI confirmed per RMI, recycled, Unknow | Recycled, scrap | 0 | RCOI confirmed as per RMI. | Approved by LBMA Good Delivery Sourcing | RCOI confirmed per RMI | Recycled | RCOI confirmed as per RMI. | Japan | JAPAN/ Australia/ CANADA | recycled | Japan | JAPAN/ Australia/ CANADA | recycled | RCOI | RCOI confirmed per RMI | 0 | recycled | Recycled | Recycled and mining not disclosed by supplier | RCOI confirmed per RMI | Sourced from Mines/Recyale/Scrap | Recycled | recycled | Not disclosed per LBMA | Japan | JAPAN/ Australia/ CANADA | recycled | RCOI Validated by RMI protoc | 0, Not disclosed per LBMA, Recycled, Recycled and mining not disclosed by supplier, Recycled or Scrap | CHINA | Recycled | Not disclosed per LBMA | Not disclosed | RCOI confirmed as per RMI but not disclosed by LBMA | Some are recycled or scrap sourced bu | 0, Hishikari Mine and recycled/scrap, JAPAN, No information, Not disclosed per LBMA, RCOI confirmed as per RMI., RCOI confirmed per RMI, recycled, Recycled and mining not disclosed by supplier, Recycled and mining not disclosed by supplier | RCOI confirme</t>
  </si>
  <si>
    <t>Australia, Bolivia (Plurinational State of), Brazil, Canada, Chile, China, Democratic Republic of the Congo, Indonesia, Japan, Kyrgyzstan, Malaysia, Niger, Nigeria, Panama, Peru, Portugal, Recycled/Scrap, Spain, Switzerland, Thailand | recycled | Australia, Bolivia (Plurinational State of), Brazil, Canada, Chile, China, Democratic Republic of Congo, Indonesia, Japan, Kyrgyzstan, Malaysia, Mozambique, Niger, Nigeria, Panama, Peru, Portugal, Recycled/Scrap, Rwanda, Spain, Switzerland, Thailand | DRC- Congo (Kinshasa), Niger, Japan, Rwanda, Malaysia, Bolivia, Thailand, Switzerland, Portugal, Spain, Canada, Mozambique, China, Brazil, Chile, Australia, Nigeria, Peru, Indonesia | DRC- Congo (Kinshasa), Niger, Japan, Rwanda, Malaysia, Thailand, Bolivia, Switzerland, Portugal, Spain, Canada, Mozambique, China, Brazil, Nigeria, Chile, Australia, Peru, Indonesia | DRC- Congo (Kinshasa), Niger, Japan, Rwanda, Malaysia, Bolivia, Thailand, Switzerland, Portugal, Spain, Canada, Mozambique, China, Brazil, Australia, Chile, Nigeria, Peru, Indonesia | Not disclosed per LBMA | Australia, Bolivia (Plurinational State of), Brazil, Canada, Chile, China, Congo, Democratic Republic of the Congo, Indonesia, Japan, Kyrgyzstan, Malaysia, Niger, Nigeria, Panama, Peru, Portugal, Recycled/Scrap, Spain, Switzerland, Thailand | DRC- Congo (Kinshasa), Niger, Japan, Rwanda, Malaysia, Thailand, Bolivia, Portugal, Switzerland, Spain, Canada, Mozambique, China, Brazil, Australia, Nigeria, Chile, Peru, Indonesia | Does not source from DRC or covered countries, DRC- Congo (Kinshasa), Niger, Japan, Rwanda, Malaysia, Bolivia, Thailand, Portugal, Switzerland, Spain, Canada, Mozambique, China, Brazil, Nigeria, Australia, Chile, Peru, Indonesia, DRC- Congo (Kinshasa), Ni | Australia, Bolivia (Plurinational State of), Brazil, Canada, Chile, China, Democratic Republic of Congo, Indonesia, Japan, Kyrgyzstan, Malaysia, Mozambique, Niger, Nigeria, Panama, Peru, Portugal, Recycled/Scrap, Rwanda, Spain, Switzerland, Thailand | Rec | Recycled/Scrap, Japan, Australia, Brazil, Canada, China, Malaysia, Niger, Nigeria, Portugal, Spain, Switzerland, Thailand, Chile, Indonesia, Peru, Mozambique, Rwanda, Democratic Republic of Congo | Australia, Bolivia (Plurinational State of), Brazil, Canada, Chile, China, Democratic Republic of Congo, Indonesia, Japan, Kyrgyzstan, Malaysia, Mozambique, Niger, Nigeria, Panama, Peru, Portugal, Recycled/Scrap, Rwanda, Spain, Switzerland, Thailand | 0 | | Australia, Bolivia (Plurinational State of), Brazil, Canada, Chile, China, Democratic Republic of Congo, Indonesia, Japan, Kyrgyzstan, Malaysia, Mozambique, Niger, Nigeria, Panama, Peru, Portugal, Recycled/Scrap, Rwanda, Spain, Switzerland, Thailand, CID0</t>
  </si>
  <si>
    <t>Navoi, Navoiy</t>
  </si>
  <si>
    <t>Not disclosed by supplier, RCOI confirmed as per RMI., RCOI confirmed per RMI | RCOI confirmed per RMI | Samarkand; Muruntau, Zarafshan-Newmont, Zarmitan and Mardjanbulak gold mines | RCOI confirmed per RMI | Samarkand; Muruntau, Zarafshan-Newmont, Zarmitan and Mardjanbulak gold mines | See aggregated data below for LBMA Good Deliver | RCOI confirmed per RMI | Not disclosed by supplier | Sourced from Mines/Recyale/Scrap | Not disclosed per LBMA | RCOI confirmed per RMI | Samarkand; Muruntau, Zarafshan-Newmont, Zarmitan and Mardjanbulak gold mines | See aggregated data below for LBMA Good Delivery Sourcing | Sam | 0, Not disclosed, Not disclosed per LBMA, RCOI confirmed per RMI, Unknown, but some recycled/scrap | 0, No information, Not disclosed, Not disclosed by supplier, Not disclosed by supplier | Sourced from Mines/Recyale/Scrap, Not disclosed per LBMA, RCOI confirmed as per RMI., RCOI confirmed per RMI, See aggregated data below for LBMA Good Delivery Sourcin</t>
  </si>
  <si>
    <t>China, Indonesia, Recycled/Scrap, Turkey, United States, Uzbekistan | United States, China, Uzbekistan, Indonesia | Not disclosed per LBMA | Does not source from DRC or covered countries, Mineral sourcing not disclosed by LBMA, RCOI confirmed as per RMI., RCOI confirmed per RMI, Recycled/Scrap, USA, China, Uzbekistan, Indonesia, United States, China, Uzbekistan, Indonesia, Unknown | China, Indonesia, Recycled/Scrap, Turkey, United States, Uzbekistan | Recycled/Scrap, Uzbekistan, China, Indonesia, United States | Recycled/Scrap, USA, China, Uzbekistan, Indonesia | United States, China, Uzbekistan, Indonesia | RCOI confirmed per RMI | | Recycled/Scrap, Uzbekistan, China, Indonesia, United States | China, Indonesia, Recycled/Scrap, Turkey, United States, Uzbekistan | Mineral sourcing not disclosed by LBMA | Recycled/Scrap, USA, China, Uzbekistan, Indonesia | Not disclosed per LBMA | Recycled/Scrap, USA, China, Uzbekistan, Indonesia | United States, | China, Indonesia, Recycled/Scrap, Turkey, United States, Uzbekistan, China, Indonesia, Turkey, USA, Uzbekistan, Recycled/Scrap, Not disclosed | United States, China, Uzbekistan, Indonesia | Not disclosed | United States, China, Uzbekistan, Indonesia | Doe | China, Indonesia, Recycled/Scrap, Turkey, United States, Uzbekistan, China, Indonesia, Turkey, USA, Uzbekistan, Recycled/Scrap, China, Indonesia, USA, Uzbekistan, recycled/scrap, CID001236, LBMA Good Delivery Sourcing based on RMAP-RMI's RCOI data, Minera</t>
  </si>
  <si>
    <t>Bahçelievler, İstanbul</t>
  </si>
  <si>
    <t>Not disclosed by supplier, RCOI confirmed as per RMI., RCOI confirmed per RMI | Ram | 0 | RCOI confirmed as per RMI. | Approved by LBMA Good Delivery Sourcing | RCOI confirmed per RMI | RCOI confirmed as per RMI. | RCOI confirmed as per RMI. | Ram | 0 | RCOI confirmed as per RMI. | Approved by LBMA Good Delivery Sourcing | RCOI confi | RCOI confirmed per RMI | Not disclosed by supplier | Sourced from Mines/Recyale/Scrap | Not disclosed per LBMA | RCOI confirmed as per RMI. | Ram | 0 | RCOI confirmed as per RMI. | Approved by LBMA Good Delivery Sourcing | RCOI confirmed per RMI | RCOI confirmed as per RMI. | See | 0, JAPAN | Ram | Not disclosed per LBMA | RCOI confirmed as per RMI but not disclosed by LBMA | Not disclosed by supplier | Some are recycled or scrap sourced but not all. | Not disclosed by supplier | JAPAN | Ram | RCOI confirmed as per CFSI but not disc</t>
  </si>
  <si>
    <t>Argentina, Australia, Austria, Belgium, Brazil, Cambodia, Canada, Chile, China, Colombia, Ecuador, Egypt, Estonia, France, Germany, Guyana, Hungary, Japan, Kazakhstan, Recycled/Scrap, Saudi Arabia, Spain, Turkey, United Arab Emirates | Argentina, Australia, Austria, Belgium, Brazil, Cambodia, Canada, Chile, China, Colombia, Djibouti, Ecuador, Egypt, Estonia, Ethiopia, France, Germany, Guyana, Hungary, Japan, Kazakhstan, Recycled/Scrap, Saudi Arabia, Spain, Turkey, United Arab Emirates | Saudi Arabia, Turkey, United Arab Emirates | Not disclosed per LBMA | Does not source from DRC or covered countries, Mineral sourcing not disclosed by LBMA, RCOI confirmed as per RMI., RCOI confirmed per RMI, Saudi Arabia, Turkey, United Arab Emirates, Saudi Arabia, Turkey, United Arab Emirates, China, Recycled/Scrap, Kazak | Argentina, Australia, Austria, Belgium, Brazil, Cambodia, Canada, Chile, China, Colombia, Djibouti, Ecuador, Egypt, Estonia, Ethiopia, France, Germany, Guyana, Hungary, Japan, Kazakhstan, Recycled/Scrap, Saudi Arabia, Spain, Turkey, United Arab Emirates | | Argentina, Australia, Austria, Belgium, Brazil, Cambodia, Canada, Chile, China, Colombia, Djibouti, Ecuador, Egypt, Estonia, Ethiopia, France, Germany, Guyana, Hungary, India, Indonesia, Ireland, Israel, Japan, Kazakhstan, Luxembourg, Madagascar, Malaysia</t>
  </si>
  <si>
    <t>Obrucheva, Moskva</t>
  </si>
  <si>
    <t>Not disclosed by supplier | 0 | RCOI confirmed as per RMI. | Approved by LBMA Good Delivery Sourcing | RCOI confirmed per RMI | RCOI confirmed as per RMI. | Not disclosed per LBMA | Not disclosed by supplier | 0 | RCOI confirmed as per RMI. | Approved by LBMA Good Delivery Sourcing | RCOI confirmed per RMI | RCOI confirmed as per RMI. | 0, JAPAN | Not disclosed by supplier | Cadia Hill, Los Pelambres, Collahu | 0, JAPAN | Not disclosed by supplier | Cadia Hill, Los Pelambres, Collahuasi, Escondida, Ridgeway,Huckleberry | Not disclosed per LBMA | RCOI confirmed as per RMI but not disclosed by LBMA | JAPAN | Not disclosed by supplier | RCOI confirmed as per CFSI b</t>
  </si>
  <si>
    <t>Argentina, Australia, Bolivia (Plurinational State of), Brazil, Canada, Chile, China, Germany, Indonesia, Japan, New Zealand, Peru, Recycled/Scrap, Russian Federation, Saudi Arabia, Thailand, Turkey, United Arab Emirates, United States, Uzbekistan | Russian Federation, China, Bolivia | Not disclosed per LBMA | Argentina, Australia, Bolivia (Plurinational State of), Brazil, Canada, Chile, China, Germany, Indonesia, Japan, New Zealand, Peru, Russian Federation, Saudi Arabia, Turkey, Uzbekistan | Recycled/Scrap, China, Peru, Australia, Canada, Chile, Japan, Indonesia, United States, New Zealand, Turkey, Uzbekistan, Saudi Arabia, United Arab Emirates, Russian Federation | Known Countries from which LBMA Good Delivery List Refiners Source - Mined  M | Argentina, Australia, Bolivia (Plurinational State of), Brazil, Canada, Chile, China, Germany, Indonesia, Japan, New Zealand, Peru, Recycled/Scrap, Russian Federation, Saudi Arabia, Thailand, Turkey, United Arab Emirates, United States, Uzbekistan | Not d | Argentina, Australia, Bolivia (Plurinational State of), Brazil, Canada, Chile, China, Germany, Indonesia, Japan, New Zealand, Peru, Recycled/Scrap, Russian Federation, Saudi Arabia, Thailand, Turkey, United Arab Emirates, United States, Uzbekistan, Austra</t>
  </si>
  <si>
    <t>Takehara, Hiroshima</t>
  </si>
  <si>
    <t>Cadia Hill | Because it is a Conformant Gold Refiner, is no problem., Cadia Hill, Collahuasi, Los Pelambres, Escondida, Collahuasi and Cadia Hill, Los Pelambres Mine
Collahuasi Mine
Escondida Mine
Cadia Hill &amp;amp; Ridgeway Mines, NA, NO, RCOI confirmed as per RMI., RC | From Cadia Hill
recycled | Recycled, From Los Pelambres Mine, Collahuasi Mine, Escondida Mine, Cadia Hill &amp; Ridgeway Mines | 0 | RCOI confirmed as per RMI. | Approved by LBMA Good Delivery Sourcing | RCOI confirmed per RMI | Tin Mine in Indonesia(No Name of Tin Mine) | RCOI confirm | (include recycled) | RCOI confirmed per RMI | 0 | Because it is a Conflict-Free Gold Refiner, is no problem. | Collahuasi, Los Pelambres, Escondida, | Cadia Hill | RCOI confirmed per RMI | Recycling and Los Pelambres Mine, Collahuasi Mine, Escondida Mine &amp; Cadia Hill | (1) Los Pelambres Mine, Collahu | Collahuasi, Los Pelambres, Escondida, Collahuasi | 0, Because it is a Conflict-Free Gold Refiner, is no problem., Cadia Hill, Cadia Hill, Collahuasi, Los Pelambres, Escondida, and recycled/scrap, Collahuasi, Los Pelambres, Escondida, Collahuasi and Cadia Hill, Escondida Mine, Recycled/Scrap, Cadia Hill &amp;a</t>
  </si>
  <si>
    <t>Argentina, Australia, Austria, Belgium, Brazil, Cambodia, Canada, Chile, China, Colombia, Ecuador, Egypt, Estonia, France, Germany, Hong Kong, India, Indonesia, Japan, Panama, Peru, Recycled/Scrap, Russian Federation, United States of America | Australia
recycled | Argentina, Australia, Austria, Belgium, Brazil, Cambodia, Canada, Chile, China, Colombia, Djibouti, Ecuador, Egypt, Eritrea, Estonia, Ethiopia, France, Germany, Hong Kong, Indonesia, Japan, Panama, Peru, Recycled/Scrap, Russian Federation, United States | Canada, China, Japan, Australia | Canada, Japan, China, Australia | Not disclosed per LBMA | Argentina, Australia, Austria, Belgium, Brazil, Cambodia, Canada, Chile, China, Colombia, Ecuador, Egypt, Estonia, France, Germany, Hong Kong, India, Indonesia, Japan, Panama, Peru, Recycled/Scrap, Russian Federation, United States | Australia
recycled, Because it is a Conformant Gold Refiner, is no problem., Canada, China, Japan, Australia, Canada, Japan, China, Australia, Chile
Chile
Chile
Australia, Does not source from DRC or covered countries, From Chile and Australia, NA, NO, RC | Mineral sourcing L1
Australia 
recycled | Argentina, Australia, Austria, Belgium, Brazil, Cambodia, Canada, Chile, China, Colombia, Djibouti, Ecuador, Egypt, Eritrea, Estonia, Ethiopia, France, Germany, Hong Kong, Indonesia, Japan, Panama, Peru, Recycled/Scrap, Russian Federation, United States | | (include recycled) | Chile | Argentina, Australia, Austria, Belgium, Brazil, Cambodia, Canada, Chile, China, Colombia, Djibouti, Ecuador, Egypt, Eritrea, Estonia, Ethiopia, France, Germany, Hong Kong, Indonesia, Japan, Panama, Peru, Recycled/Scrap, Russian Federation, United States,</t>
  </si>
  <si>
    <t>Tokyo, Tokyo</t>
  </si>
  <si>
    <t>Huckleberry | Because it is a Conformant Gold Refiner, is no problem., Copper Mountain, Escondida, Los Pelambres and Huckleberry, Huckleberry, Huckleberry Mine
Copper Mountain Mine
Escondida Mine
Los Pelambres Mine
Batu Hijau Mine, NO, RCOI confirmed as per RMI., RCOI | CFS Compliant Smelter | V and from Huckleberry Mine Copper Mountain Mine Escondida Mine Los Pelambres Mine Batu Hijau Mine | 0 | RCOI confirmed as per RMI. | Huckleberry Mine Copper Mountain Mine Escondida Mine Los Pelambres Mine Batu Hijau Mine; recycled | Approved by LBMA Good | Not disclosed per LBMA | RCOI confirmed per RMI | 0 | scrap | recycled | Copper Mountain, Escondida, Los Pelambres | Huckleberry | Recycling and Huckleberry Mine, Copper Mountain Mine, Escondida Mine, Los Pelambres Mine | (1) Huckleberry Mine, Copper Mountain Mine.
(2) Escondida Mine, Los Pelambres Mine. | 0, BRAZIL | Recycled, From Huckleberry Mine Copper Mountain Mine Escondida Mine Los Pelambres Mine Batu Hijau Mine | Recycled, From Huckleberry Mine, Copper Mountain Mine, Escondida Mine, Los Pelambres Mine, Batu Hijau Mine | Recycled | Not disclosed per</t>
  </si>
  <si>
    <t>Argentina, Australia, Austria, Brazil, Canada, Chile, China, Democratic Republic of the Congo, Guinea, Hong Kong, India, Indonesia, Japan, Mexico, Mongolia, Panama, Papua New Guinea, Peru, Recycled/Scrap, Russian Federation, United Kingdom, United States | Canada
recycled | Argentina, Australia, Austria, Brazil, Canada, Chile, China, Congo, Eritrea, Guinea, Hong Kong, India, Indonesia, Japan, Korea, Mexico, Mongolia, Mozambique, Panama, Papua New Guinea, Peru, Recycled/Scrap, Russian Federation, United Kingdom, United States | Canada, Papua New Guinea, Mongolia, Austria, Mozambique, Hong Kong, Japan, United Kingdom, Congo (Brazzaville), Chile | China, Japan, Indonesia, Recycled/Scrap, USA, Portugal, Canada, Spain, Peru, Australia | Canada, Austria, Papua New Guinea, Mongolia, Mozambique, Hong Kong, Japan, United Kingdom, Congo (Brazzaville), Chile | Canada, Mongolia, Austria, Papua New Guinea, Mozambique, Hong Kong, Japan, United Kingdom, Congo (Brazzaville), Chile | Not disclosed per LBMA | Argentina, Australia, Austria, Brazil, Canada, Chile, China, Congo, Democratic Republic of the Congo, Guinea, Hong Kong, India, Indonesia, Japan, Republic of Korea, Mexico, Mongolia, Panama, Papua New Guinea, Peru, Recycled/Scrap, Russian Federation, Unit | Canada, Austria, Mongolia, Papua New Guinea, Mozambique, Hong Kong, Japan, United Kingdom, Congo (Brazzaville), Chile | Australia, Peru, Russia, United Kingdom, Japan, Canada, Recycled/Scrap, Mexico, China, Papua New Guinea, Indonesia, Mongolia, Austria, Mozambique, DRC or an adjoining country (Covered Countries), Chile, Because it is a Conformant Gold Refiner, is no probl | Tanaka purchase gold metal with 
ONLY the good delivery brand, 
which London Bullion Market 
Association (LBMA) approved as, 
from our supplier. | Recycled/Scrap, Canada, Japan, Chile, Guinea, Papua New Guinea, Austria, Mongolia, Mozambique, United Kingdom, Indonesia, Australia, Peru, Mexico, China, Hong Kong, Congo</t>
  </si>
  <si>
    <t>Torreon, Coahuila de Zaragoza</t>
  </si>
  <si>
    <t>Not disclosed by supplier, RCOI confirmed as per RMI., RCOI confirmed per RMI, Recycled and scrap sources | Recycled and scrap sources | Bismark,  Maple, Sabinas,  
Tizapa, Velardeña.jpg
Velardeña
Madero, Parreña | 0 | RCOI confirmed as per RMI. | Bismark,  Maple, Sabi s,  Tizapa, Velardeña, Madero, Parreña; | Approved by LBMA Good Delivery Sourcing | RCOI | RCOI confirmed per RMI | 0 | NA | Recycled | RCOI confirmed per RMI | Not disclosed by supplier | Sourced from Mines/Recyale/Scrap | Recycled and scrap sources | Not disclosed per LBMA | RCOI Validated by RMI protocols | RCOI confirmed as per RMI. | Bismark,  Maple, Sabinas,  
T | 0, JAPAN | Recycled | Bismark,  Maple, Sabinas,  
Tizapa, Velardeña.jpg
Velardeña
Madero, Parreña | Not disclosed per LBMA | RCOI confirmed as per RMI but not disclosed by LBMA | Not disclosed by supplier | Recycled | JAPAN | RCOI confirmed as per CF</t>
  </si>
  <si>
    <t>Argentina, Austria, Belgium, Brazil, Cambodia, Canada, Chile, China, Colombia, Ecuador, Germany, Guyana, Hungary, India, Japan, Kazakhstan, Luxembourg, Malaysia, Mexico, Mongolia, Peru, Portugal, Recycled/Scrap, United States of America | Argentina, Austria, Belgium, Brazil, Cambodia, Canada, Chile, China, Colombia, Ecuador, Ethiopia, Germany, Guyana, Hungary, India, Japan, Kazakhstan, Korea, Luxembourg, Malaysia, Mexico, Mongolia, Myanmar, Peru, Portugal, Recycled/Scrap, United States | China, Mexico | USA, Peru, Indonesia, Brazil, China, Recycled/Scrap, Chile | Not disclosed per LBMA | Argentina, Austria, Belgium, Brazil, Cambodia, Canada, Chile, China, Colombia, Ecuador, Germany, Guyana, Hungary, India, Japan, Kazakhstan, Republic of Korea, Luxembourg, Malaysia, Mexico, Mongolia, Peru, Portugal, Recycled/Scrap, United States | China, Mexico, China, Mexico, USA, Recycled/Scrap, Japan, Canada, Peru, Mineral sourcing not disclosed by LBMA, No reason to believe sources from DRC or covered countries, RCOI confirmed as per RMI., RCOI confirmed per RMI, Recycled and scrap sources, Unk | Argentina, Austria, Belgium, Brazil, Cambodia, Canada, Chile, China, Colombia, Ecuador, Ethiopia, Germany, Guyana, Hungary, India, Japan, Kazakhstan, Korea, Luxembourg, Malaysia, Mexico, Mongolia, Myanmar, Peru, Portugal, Recycled/Scrap, United States | R | Recycled/Scrap, Mexico, China, Japan, Peru, Canada, United States | Argentina, Austria, Belgium, Brazil, Cambodia, Canada, Chile, China, Colombia, Ecuador, Ethiopia, Germany, Guyana, Hungary, India, Japan, Kazakhstan, Korea, Luxembourg, Malaysia, Mexico, Mongolia, Myanmar, Peru, Portugal, Recycled/Scrap, United States | 0</t>
  </si>
  <si>
    <t>North Attleboro, Massachusetts</t>
  </si>
  <si>
    <t>recycled | Mining, recycled and scrap sources | Mining, recycled and scrap sources, NA, RCOI confirmed as per RMI., RCOI confirmed per RMI, recycled, Scrap | Scrap | Recycled, Scrap and mines | 0 | RCOI confirmed as per RMI. | NA | Approved by LBMA Good Delivery Sourcing and RJC Sourcing | RCOI confirmed per RMI | Recycled | NA | RCOI confirmed as per RMI. | Mining, recycled and scrap sources | UNITED STATES | | Recycled | RCOI confirmed per RMI | 0 | Mining, recycled and scrap sources | Recycled | recycled | Recycled or scrap, and mining not disclosed by supplier | Sourced from Mines/Recyale/Scrap | RCOI confirmed per RMI | Mining, recycled and scrap sources | Scrap | Not disclosed per RJC/LBMA | | JAPAN | Recycled | Not disclosed per RJC | RCOI confirmed as per RMI but not disclosed by RJC | Some are recycled or scrap sourced but not all. | Recycled | JAPAN | RCOI confirmed as per CFSI but not disclosed by RJC | Mining recycled scrap sources | Not</t>
  </si>
  <si>
    <t>Argentina, Austria, Belgium, Brazil, Cambodia, Canada, China, Colombia, Ecuador, Germany, Guyana, Hungary, India, Japan, Kazakhstan, Luxembourg, Malaysia, Mexico, Mongolia, Recycled/Scrap, Switzerland, United States of America | Argentina, Austria, Belgium, Brazil, Cambodia, Canada, China, Colombia, Ecuador, Eritrea, Ethiopia, Germany, Guyana, Hungary, India, Japan, Kazakhstan, Korea, Luxembourg, Malaysia, Mexico, Mongolia, Recycled/Scrap, Switzerland, Taiwan, United States | recycled | Canada, United States, China, Mexico, Switzerland | Mining, recycled and scrap sources | Recycled/Scrap, Japan, Canada, Bolivia, Peru, Portugal, Spain, DRC or an adjoining country (Covered Countries), Australia, Indonesia | Not disclosed per RJC | Argentina, Austria, Belgium, Brazil, Cambodia, Canada, China, Colombia, Ecuador, Germany, Guyana, Hungary, India, Japan, Kazakhstan, Republic of Korea, Luxembourg, Malaysia, Mexico, Mongolia, Recycled/Scrap, Switzerland, United States | Canada, United States, China, Mexico, Switzerland, Canada, USA, China, Mexico, Switzerland, Brazil, Recycled/Scrap, Japan, Boliva, Canada, USA, China, Mexico, Switzerland, Brazil, Recycled/Scrap, Japan, Bolivia, Mineral sourcing not disclosed by LBMA and | Argentina, Austria, Belgium, Brazil, Cambodia, Canada, China, Colombia, Ecuador, Eritrea, Ethiopia, Germany, Guyana, Hungary, India, Japan, Kazakhstan, Korea, Luxembourg, Malaysia, Mexico, Mongolia, Recycled/Scrap, Switzerland, Taiwan, United States | Rec | Argentina, Austria, Belgium, Brazil, Cambodia, Canada, China, Colombia, Ecuador, Eritrea, Ethiopia, Germany, Guyana, Hungary, India, Japan, Kazakhstan, Korea, Luxembourg, Malaysia, Mexico, Mongolia, Recycled/Scrap, Switzerland, Taiwan, United States | 0 | | Argentina, Austria, Belgium, Brazil, Cambodia, Canada, China, Colombia, Ecuador, Eritrea, Ethiopia, Germany, Guyana, Hungary, India, Japan, Kazakhstan, Korea, Luxembourg, Malaysia, Mexico, Mongolia, Recycled/Scrap, Switzerland, Taiwan, United States, Boli</t>
  </si>
  <si>
    <t>Marin, Neuchâtel</t>
  </si>
  <si>
    <t>Monitoring CFSI certifications. | 0 | Mining, recycled and scrap sources | recycled | Metalor Technologies S.A. | Monitoring CFSI certifications. | Recycled or scrap, More than 80% of gold source coming from recycle &amp; scrap. | Recycled or scrap, and mining not disclosed by supplier | Recy | recycled | Mining, recycled and scrap sources, RCOI confirmed as per RMI., RCOI confirmed per RMI, Recycled and scrap sourced | Recycled, Scrap and mines, from congagold ore | 0 | RCOI confirmed as per RMI. | Unknown; Metalor Technologies SA; Recycled | Approved by LBMA Good Delivery Sourcing and RJC Sourcing | RCOI confirmed per RMI | Recycled or scrap, More than 80% of gold sour | RCOI confirmed per RMI</t>
  </si>
  <si>
    <t>Andorra, Angola, Belgium, Canada, China, Democratic Republic of the Congo, Hong Kong, Indonesia, Peru, Recycled/Scrap, Singapore, Sudan, Sweden, Switzerland, Tanzania, United Kingdom, United States of America | Andorra, Angola, Belgium, Burundi, Canada, Central African Republic, China, Congo, Democratic Republic of Congo, Hong Kong, Indonesia, Peru, Recycled/Scrap, Rwanda, South Sudan, Sudan, Sweden, Switzerland, Tanzania, Uganda, United Kingdom, United States | Andorra, Angola, Belgium, Burundi, Canada, Central African Republic, China, Congo, Democratic Republic of Congo, Hong Kong, Indonesia, Peru, Recycled/Scrap, Rwanda, South Sudan, Sudan, Sweden, Switzerland, Tanzania, Uganda, United Kingdom, United States | | recycled | Canada, Sweden, Hong Kong, Belgium, United States, China, United Kingdom, Ivory Coast, Switzerland, Indonesia | Recycled/Scrap, Germany, Laos, Nigeria, Sierra Leone, Thailand, Philippines, Brazil, Japan, China | Canada, Sweden, Belgium, Hong Kong, United States, China, United Kingdom, Ivory Coast, Switzerland, Indonesia | Not disclosed per RJC | Andorra, Belgium, Canada, China, Congo, Democratic Republic of the Congo, Hong Kong, Indonesia, Peru, Recycled/Scrap, Singapore, Sudan, Sweden, Switzerland, Tanzania, United Kingdom, United States | Canada, Sweden, Belgium, Hong Kong, United States, China, United Kingdom, Ivory Coast, Switzerland, Indonesia, Canada, Sweden, Hong Kong, Belgium, United States, China, United Kingdom, Ivory Coast, Switzerland, Indonesia, Ivory Coast, Recycled/Scrap, Swit</t>
  </si>
  <si>
    <t>Singapore, South West</t>
  </si>
  <si>
    <t>0 | Mining, recycled and scrap sources | Recycled and scrap sourced | Recycled or scrap, and mining not disclosed by supplier | Sourced from Mines/Recyale/Scrap | RCOI confirmed per RMI | Mining, recycled and scrap sources | Recycled and scrap sourced | N | recycled | congagold ore, Mining, recycled and scrap sources, RCOI confirmed as per RMI., RCOI confirmed per RMI, Recycled and scrap sourced | Recycled, Scrap and mines, from congagold ore | 0 | RCOI confirmed as per RMI. | Approved by LBMA Good Delivery Sourcing and RJC Sourcing | RCOI confirmed per RMI | RCOI confirmed as per RMI. | Mining, recycled and scrap sources | Metalor Technologies (Si | Recycled and scrap sourced | RCOI confirmed per RMI</t>
  </si>
  <si>
    <t>Andorra, Argentina, Australia, Austria, Azerbaijan, Belarus, Belgium, Brazil, Canada, Chile, China, Germany, Hong Kong, Indonesia, Japan, Malaysia, Niger, Nigeria, Peru, Recycled/Scrap, Singapore, Switzerland, United States of America | Andorra, Argentina, Armenia, Australia, Austria, Azerbaijan, Bahamas, Barbados, Belarus, Belgium, Benin, Brazil, Canada, Chile, China, Ethiopia, Germany, Hong Kong, Indonesia, Malaysia, Niger, Nigeria, Peru, Recycled/Scrap, Singapore, Switzerland | Andorra, Argentina, Armenia, Australia, Austria, Azerbaijan, Bahamas, Barbados, Belarus, Belgium, Benin, Brazil, Canada, Chile, China, Ethiopia, Germany, Hong Kong, Indonesia, Malaysia, Niger, Nigeria, Peru, Recycled/Scrap, Singapore, Switzerland | 0 | Mi | recycled | Singapore, China, Switzerland | DRC or an adjoining country (Covered Countries), Myanmar, Cambodia, Malaysia, Kazakhstan, Portugal, Austria, Mongolia, Luxembourg, Brazil, Republic Of Korea, Guyana, Chile, Laos, Ecuador, Colombia, Argentina, Hungary, Japan, India, Canada, Belgium, Namibi | Not disclosed per RJC | Andorra, Argentina, Australia, Austria, Azerbaijan, Belarus, Belgium, Brazil, Canada, Chile, China, Germany, Hong Kong, Indonesia, Japan, Malaysia, Niger, Nigeria, Peru, Recycled/Scrap, Singapore, Switzerland, United States | From Peru, Mining, recycled and scrap sources, No reason to believe sources from DRC or covered countries, RCOI confirmed as per RMI., RCOI confirmed per RMI, Recycled and scrap sourced, Singapore, China, Switzerland, Singapore, China, Switzerland, Recycl | Andorra, Argentina, Armenia, Australia, Austria, Azerbaijan, Bahamas, Barbados, Belarus, Belgium, Benin, Brazil, Canada, Chile, China, Ethiopia, Germany, Hong Kong, Indonesia, Malaysia, Niger, Nigeria, Peru, Recycled/Scrap, Singapore, Switzerland | Recycl</t>
  </si>
  <si>
    <t>Kwai Chung,Hong Kong SAR</t>
  </si>
  <si>
    <t>0 | Mining, recycled and scrap sources | Metalor Technologies (Hong Kong) Ltd. | recycled | From Metalor Technologies (Hong Kong) | Recycled and mining not disclosed by supplier | RCOI confirmed per RMI | Sourced from Mines/Recyale/Scrap | Mining, recycle | recycled | congagold ore, Mining, recycled and scrap sources, RCOI confirmed as per RMI., RCOI confirmed per RMI, recycled, Recycled scrap material | Recycled scrap material | Recycled, Scrap and mines, from congagold ore | 0 | RCOI confirmed as per RMI. | Metalor Technologies（Hong Kong）Ltd; Mining, recycled and scrap sources From congagold ore From Metalor Technologies (Hong Kong) Ltd.; / | Approved b | RCOI confirmed per RMI</t>
  </si>
  <si>
    <t>Argentina, Australia, Austria, Brazil, Cambodia, Canada, Chile, China, Colombia, Democratic Republic of the Congo, Ecuador, Guyana, Hong Kong, Hungary, India, Indonesia, Japan, Kazakhstan, Luxembourg, Malaysia, Mongolia, Peru, Recycled/Scrap, Singapore, S | Angola, Argentina, Australia, Austria, Brazil, Cambodia, Canada, Chile, China, Colombia, Congo, Ecuador, Guyana, Hong Kong, Hungary, India, Japan, Kazakhstan, Korea, Luxembourg, Malaysia, Mongolia, Myanmar, Peru, Recycled/Scrap, Switzerland, United States | recycled | Hong Kong, United States, China, Japan, Australia, Peru, Switzerland | Canada, Sweden, China, Republic Of Korea, Australia, Recycled/Scrap, Indonesia | Hong Kong, United States, Japan, China, Australia, Peru, Switzerland | Hong Kong, United States, Japan, China, Australia, Switzerland, Peru | Not disclosed per RJC | Argentina, Australia, Austria, Brazil, Cambodia, Canada, Chile, China, Colombia, Congo, Democratic Republic of the Congo, Ecuador, Guyana, Hong Kong, Hungary, India, Indonesia, Japan, Kazakhstan, Republic of Korea, Luxembourg, Malaysia, Mongolia, Peru, Re | Hong Kong, United States, China, Japan, Australia, Switzerland, Peru | China, USA, Japan, Australia, Peru, Switzerland, Recycled/Scrap, Switzerland, From Peru and China, Hong Kong, United States, China, Japan, Australia, Peru, Switzerland, Hong Kong, United States, China, Japan, Australia, Switzerland, Peru, Mining, recycled</t>
  </si>
  <si>
    <t>Suzhou,Jiangsu Sheng</t>
  </si>
  <si>
    <t>0 | Mining, recycled and scrap sources | Shanghai Exchange Market | Recycled or scrap, and mining not disclosed by supplier | Sourced from Mines/Recyale/Scrap | RCOI confirmed per RMI | Mining, recycled and scrap sources | Shanghai Exchange Market | RCOI | Mining not disclosed by supplier, recycled and scrap sources, Mining, recycled and scrap sources, N/A, RCOI confirmed as per RMI., RCOI confirmed per RMI, Shanghai Exchange Market | Recycled, Scrap and mines | 0 | RCOI confirmed as per RMI. | NA; China | Approved by LBMA Good Delivery Sourcing and RJC Sourcing | RCOI confirmed per RMI | NA; China | RCOI confirmed as per RMI and disclosed by RJC | Mining, recycled and scrap sources | | RCOI confirmed per RMI | 0, Mining, recycled and scrap sources, non-disclosure, Not disclosed per RJC/LBMA, RUSSIAN FEDERATION | Essakane mine | Not disclosed per RJC | RCOI confirmed as per RMI but not disclosed by RJC | China | not available | RUSSIAN FEDERATION | Essakane mine | 0, CHINA, Mining, recycled and scrap sources, Mining, recycled and scrap sources not disclosed by supplier, No information, Not disclosed per RJC, Not disclosed per RJC/LBMA, RCOI confirmed as per RMI., RCOI confirmed per RMI, Recycled or scrap, and minin</t>
  </si>
  <si>
    <t>Andorra, Argentina, Armenia, Australia, Austria, Azerbaijan, Belarus, Belgium, Brazil, Cambodia, Canada, Chile, China, Colombia, Ecuador, Germany, Guyana, Hungary, India, Indonesia, Japan, Kazakhstan, Luxembourg, Malaysia, Mexico, Mongolia, Namibia, Niger | Andorra, Argentina, Armenia, Australia, Austria, Azerbaijan, Bahamas, Barbados, Belarus, Belgium, Benin, Brazil, Canada, China, Indonesia, Mexico, Niger, Nigeria, Recycled/Scrap, Russian Federation, Singapore, South Africa, Switzerland, United States | Andorra, Argentina, Armenia, Australia, Austria, Azerbaijan, Bahamas, Barbados, Belarus, Belgium, Benin, Brazil, Canada, China, Indonesia, Mexico, Niger, Nigeria, Recycled/Scrap, Russian Federation, Singapore, South Africa, Switzerland, United States | 0 | China, South Africa | Indonesia, Russia, Recycled/Scrap | Not disclosed per RJC | Andorra, Argentina, Australia, Austria, Azerbaijan, Belarus, Belgium, Brazil, Cambodia, Canada, Chile, China, Colombia, Ecuador, Germany, Guyana, Hungary, India, Indonesia, Japan, Kazakhstan, Republic of Korea, Luxembourg, Malaysia, Mexico, Mongolia, Nami | CHINA, China, South Africa, China, South Africa, Recycled/Scrap, Brazil, Switzerland, Singapore, Indonesia, Russia, Mining, recycled and scrap sources, No reason to believe sources from DRC or covered countries, RCOI confirmed as per RMI., RCOI confirmed | Andorra, Argentina, Armenia, Australia, Austria, Azerbaijan, Bahamas, Barbados, Belarus, Belgium, Benin, Brazil, Canada, China, Indonesia, Mexico, Niger, Nigeria, Recycled/Scrap, Russian Federation, Singapore, South Africa, Switzerland, United States | Re | Andorra, Argentina, Armenia, Australia, Austria, Azerbaijan, Bahamas, Barbados, Belarus, Belgium, Benin, Bolivia, Bosnia and Herzegovina, Botswana, Brazil, Bulgaria, Burkina Faso, Cambodia, Cameroon, Canada, Chile, China, Colombia, Croatia, Cyprus, Denmar</t>
  </si>
  <si>
    <t>Iruma, Saitama</t>
  </si>
  <si>
    <t>recycled | NO, RCOI confirmed as per RMI., RCOI confirmed per RMI, recycled, Recycled or scrap, scrap, scrap
recycled, Unknow | Recycle(Compliant Gold Smelter  (list in CFS)) | Recycled, scrap | 0 | RCOI confirmed as per RMI. | Approved by LBMA Good Delivery Sourcing | RCOI confirmed per RMI | RCOI confirmed as per RMI. | recycled | Japan | JAPAN/ Australia/ CANADA | Recycled or scrap | recycled | recycled | Japan | JAPAN/ Austr | RCOI confirmed per RMI | 0 | recycled and scrap | recycled | Recycled and mining not disclosed by supplier | RCOI confirmed per RMI | Sourced from Mines/Recyale/Scrap | Recycled or scrap | recycled | Recycled | Not disclosed per LBMA | recycled | Japan | JAPAN/ Australia/ CANADA | 0, Not disclosed per LBMA, RCOI confirmed per RMI
Recycled or scrap, Recycled, SWITZERLAND | Recycled or Scrap | Recycled | Not disclosed per LBMA | Not Disclosed per LBMA | Not disclosed | RCOI confirmed as per RMI but not disclosed by LBMA | Recycled | | 0, JAPAN, No information, Not disclosed per LBMA, RCOI confirmed as per RMI., RCOI confirmed per RMI, Recycled, Recycled and mining not disclosed by supplier, Recycled and mining not disclosed by supplier | RCOI confirmed per RMI | Sourced from Mines/Recy</t>
  </si>
  <si>
    <t>Argentina, Australia, Austria, Belgium, Brazil, Cambodia, Canada, Chile, China, Colombia, Ecuador, Egypt, Estonia, France, Germany, Guyana, Hong Kong, Hungary, India, Indonesia, Ireland, Israel, Japan, Kazakhstan, Korea, Luxembourg, Malaysia, Mongolia, Na | recycled | Argentina, Australia, Austria, Brazil, Cambodia, Canada, Chile, China, Colombia, Ecuador, Guyana, Hong Kong, Hungary, India, Indonesia, Japan, Kazakhstan, Korea, Luxembourg, Malaysia, Mongolia, Myanmar, Portugal, Recycled/Scrap, United Kingdom, United Sta | Canada, Hong Kong, United States, Japan, China, United Kingdom, Australia, Indonesia | Canada, Hong Kong, United States, China, Japan, United Kingdom, Australia, Indonesia | Not disclosed per LBMA | Argentina, Australia, Austria, Belgium, Brazil, Cambodia, Canada, Chile, China, Colombia, Ecuador, Egypt, Estonia, France, Germany, Guyana, Hong Kong, Hungary, India, Indonesia, Ireland, Israel, Japan, Kazakhstan, Republic of Korea, Luxembourg, Malaysia, | Canada, Hong Kong, United States, China, Japan, United Kingdom, Australia, Indonesia, Canada, Hong Kong, United States, Japan, China, United Kingdom, Australia, Indonesia, Does not source from DRC or covered countries, JAPAN, Japan, Australia, Canada, Rec | Recycle(Compliant Gold Smelter  (list in CFS)) | Andorra, Argentina, Armenia, Australia, Austria, Azerbaijan, Bahamas, Barbados, Belarus, Belgium, Benin, Bolivia, Bosnia and Herzegovina, Botswana, Brazil, Bulgaria, Burkina Faso, Cambodia, Cameroon, Canada, Chile, China, Colombia, Croatia, Cyprus, Denmar</t>
  </si>
  <si>
    <t>Buffalo, New York</t>
  </si>
  <si>
    <t>RCOI confirmed per RMI, Recycled, Scrap, Recyled/Scrap | Domestic USA Jewelery and electronics scrap.  No imported goods | Recycled, scrap | 0 | Some are recycled/scrap sourced but not all. | L1, R/S | RCOI confirmed per RMI | Recycled and scrap | Some are recycled/scrap sourced but not all. | UNITED STATES | UNITED STATES | RCOI Validated by RMI protocols | Some are recycled | RCOI confirmed per RMI | 0 | Recycled and scrap | Sourced from Mines/Recyale/Scrap | RCOI confirmed per RMI | Recycled, Scrap | Recycled, Scrap | UNITED STATES | RCOI Validated by RMI protocols | Some are recycled/scrap sourced but not all. | Recycled, scrap | 0 | Some are recycl | 0, INDONESIA | Recycled and scrap | Recycled, Scrap | Recycled/Scrap | Some are recycled or scrap sourced but not all. | Recycled and scrap | Domestic USA Jewelery and electronics scrap.  No imported goods | INDONESIA | Recycled/Scrap | Recycled, Scrap |</t>
  </si>
  <si>
    <t>Argentina, Australia, Austria, Belgium, Brazil, Cambodia, Canada, Chile, China, Colombia, Ecuador, Egypt, Estonia, France, Germany, Guyana, Hungary, India, Indonesia, Ireland, Israel, Japan, Kazakhstan, Luxembourg, Malaysia, Mongolia, Namibia, Netherlands | Argentina, Austria, Belgium, Brazil, Cambodia, Canada, Chile, China, Colombia, Ecuador, Ethiopia, Germany, Guyana, Hungary, India, Japan, Kazakhstan, Korea, Luxembourg, Malaysia, Mongolia, Myanmar, Namibia, Peru, Portugal, Recycled/Scrap, Taiwan, United S | Myanmar, Cambodia, Malaysia, Kazakhstan, Portugal, Austria, Mongolia, Luxembourg, Korea, Republic of, Guyana, Brazil, Chile, Laos, Colombia, Ecuador, Argentina, Hungary, Japan, India, Canada, Belgium, Namibia, Taiwan, Peru, Ethiopia, Germany, Russian Fede | Due diligence results pending | Myanmar, Cambodia, Malaysia, Kazakhstan, Portugal, Mongolia, Austria, Luxembourg, Brazil, Korea, Republic of, Guyana, Chile, Laos, Colombia, Ecuador, Argentina, Hungary, Japan, India, Canada, Belgium, Namibia, Taiwan, Peru, Germany, Ethiopia, Russian Fede | Myanmar, Cambodia, Malaysia, Kazakhstan, Portugal, Austria, Mongolia, Luxembourg, Guyana, Brazil, Korea, Republic of, Chile, Laos, Ecuador, Colombia, Argentina, Hungary, Japan, India, Canada, Belgium, Namibia, Taiwan, Peru, Ethiopia, Germany, Russian Fede | R/S | Argentina, Australia, Austria, Belgium, Brazil, Cambodia, Canada, Chile, China, Colombia, Ecuador, Egypt, Estonia, France, Germany, Guyana, Hungary, India, Indonesia, Ireland, Israel, Japan, Kazakhstan, Republic of Korea, Luxembourg, Malaysia, Mongolia, N | Myanmar, Cambodia, Malaysia, Kazakhstan, Portugal, Mongolia, Austria, Luxembourg, Brazil, Guyana, Korea, Republic of, Chile, Laos, Ecuador, Colombia, Argentina, Hungary, Japan, India, Canada, Belgium, Namibia, Taiwan, Peru, Ethiopia, Germany, Russian Fede | Domestic USA Jewelery and 
electronics scrap.  No imported goods | Angola, Burundi, Central African Republic, Rwanda, South Sudan, Tanzania, Uganda, Zambia, Argentina, Australia, Austria, Belgium, Benin, Bolivia, Brazil, Cambodia, Canada, Chile, China, Colombia, Djibouti, Ecuador, Egypt, Eritrea, Estonia, Ethiopia, Franc</t>
  </si>
  <si>
    <t>Luoyang,Henan Sheng</t>
  </si>
  <si>
    <t>Australia, Brazil, Chile, China, India, Indonesia, Japan, Kazakhstan, Korea, Mexico, Peru, Recycled/Scrap, Singapore, South Africa, Thailand, United States | China, Korea, Recycled/Scrap, United States | China | Due diligence results pending | Not disclosed per LBMA | Australia, Brazil, Chile, China, India, Indonesia, Japan, Kazakhstan, Republic of Korea, Mexico, Peru, Recycled/Scrap, Singapore, South Africa, Thailand, United States | China, China, Republic Of Korea, China, Recycled/Scrap, USA, No reason to believe sources from DRC or covered countries | China, Korea, Recycled/Scrap, United States | Recycled/Scrap, China, Korea, United States | China, Republic Of Korea, China, Recycled/Scrap, USA | China | China, Republic Of Korea, China, Recycled/Scrap, USA | Recycled/Scrap, China, Korea, United States | | China, Korea, Recycled/Scrap, United States | Recycled/Scrap, China, Korea, United States | China, Republic Of Korea, China, Recycled/Scrap, USA | China | Recycled/Scrap, China, Korea, United States | China, Republic Of Korea, China, Recycled/Scrap, USA | | China, Korea, Recycled/Scrap, United States, China, Republic Of Korea, China, Recycled/Scrap, USA, China, Republic of Korea, USA, Recycled/Scrap, Recycled/Scrap, China, Korea, United States, Unknown | China, China, Korea, Recycled/Scrap, United States, China, Republic Of Korea, China, Recycled/Scrap, USA, China, Republic of Korea, USA, recycled/scrap, Recycled/Scrap, China, Korea, United States, Recycled/Scrap, China, Korea, United States, Brazil, Unkn</t>
  </si>
  <si>
    <t>Onsan-eup, Ulsan-gwangyeoksi</t>
  </si>
  <si>
    <t>Escondida,Andia,Cuquicamata and Vale, From Escondida, Andia, Cuquicamata, Vale.; Vale, RCOI confirmed as per RMI., RCOI confirmed per RMI, Vale | From Escondida, Andia, Cuquicamata,Vale | 0 | RCOI confirmed as per RMI. | Escondida, Andia, Cuquicamata, Vale; Andia, Chuquicamata; From Escondida, Andia, Cuquicamata, Vale.; Codelco; Vale | Approved by LBMA Good Delivery Sourcing | RCOI confirmed per RM | RCOI confirmed per RMI | 0 | Vale | From Escondida, Andia, Cuquicamata, Vale | Vale | (1) Vale
(2) MINERA ESCONDIDA LIMITADA
(3) Republic Of Korea, Brazil, Chile, Recycled/Scrap, Singapore, China, USA, Japan, Kazakhstan, India, Mexico, South Africa, Australia, Peru, Indonesia, DR | 0, Chille,Codelco, Not disclosed per LBMA, RCOI confirmed per RMI, RCOI confirmed per RMI
Vale, Recycled, Recycled/Scrap, Cuquicamata, Vale, Codelco, Escondida, Minera Escondida Limitada, UNITED STATES OF AMERICA | From Escondida, Andia, Cuquicamata, Vale | 0, Escondida,Andia,Cuquicamata and Vale, From Escondida, Andia, Cuquicamata,Vale, From Escondida, Andia, Cuquicamata,Vale | RCOI confirmed as per RMI but not disclosed by LBMA, From Vale,Escondida, Andia, Cuquicamata, KOREA, REPUBLIC OF, No information, N</t>
  </si>
  <si>
    <t>Argentina, Australia, Austria, Belgium, Brazil, Cambodia, Canada, Chile, China, Colombia, Ecuador, Guyana, Hong Kong, Hungary, India, Indonesia, Japan, Kazakhstan, Korea, Mexico, Peru, Recycled/Scrap, Singapore, South Africa, Thailand, United States of Am | Argentina, Australia, Austria, Belgium, Brazil, Cambodia, Canada, Chile, China, Colombia, Ecuador, Guyana, Hong Kong, Hungary, India, Indonesia, Japan, Kazakhstan, Korea, Mexico, Peru, Recycled/Scrap, Singapore, South Africa, Thailand, United States | Singapore, Hong Kong, United States, Japan, Kazakhstan, India, China, Brazil, Korea, Republic of, South Africa, Mexico, Australia, Chile, Peru, Indonesia | Due diligence results pending | Singapore, Hong Kong, United States, Japan, Kazakhstan, India, China, Korea, Republic of, Brazil, South Africa, Mexico, Chile, Australia, Peru, Indonesia | Not disclosed per LBMA | Argentina, Australia, Austria, Belgium, Brazil, Cambodia, Canada, Chile, China, Colombia, Ecuador, Guyana, Hong Kong, Hungary, India, Indonesia, Japan, Kazakhstan, Republic of Korea, Mexico, Peru, Recycled/Scrap, Singapore, South Africa, Thailand, United | Brazil, Does not source from DRC or covered countries, From Chile, Brazil, RCOI confirmed as per RMI., RCOI confirmed per RMI, Republic Of Korea, Brazil, Chile, Recycled/Scrap, Singapore, China, USA, Japan, Kazakhstan, India, Mexico, South Africa, Austral | Argentina, Australia, Austria, Belgium, Brazil, Cambodia, Canada, Chile, China, Colombia, Ecuador, Guyana, Hong Kong, Hungary, India, Indonesia, Japan, Kazakhstan, Korea, Mexico, Peru, Recycled/Scrap, Singapore, South Africa, Thailand, United States | Rec | Argentina, Australia, Austria, Belgium, Brazil, Cambodia, Canada, Chile, China, Colombia, Ecuador, Guyana, Hong Kong, Hungary, India, Indonesia, Japan, Kazakhstan, Korea, Mexico, Peru, Recycled/Scrap, Singapore, South Africa, Thailand, United States | 0 | | Argentina, Australia, Austria, Belgium, Brazil, Cambodia, Canada, Chile, China, Colombia, Ecuador, Guyana, Hong Kong, Hungary, India, Indonesia, Japan, Kazakhstan, Korea, Mexico, Peru, Recycled/Scrap, Singapore, South Africa, Thailand, United States, Aust</t>
  </si>
  <si>
    <t>Lingbao,Henan Sheng</t>
  </si>
  <si>
    <t>Not disclosed | 0, Unknown, but some recycled/scrap</t>
  </si>
  <si>
    <t>China, Recycled/Scrap, Saudi Arabia | China, Recycled/Scrap | China | Due diligence results pending | Not disclosed per LBMA | China, No reason to believe sources from DRC or covered countries, Recycled/Scrap, China, China | China, Recycled/Scrap | Recycled/Scrap, China | Recycled/Scrap, China, China | Recycled/Scrap, China, Saudi Arabia, China | China | Recycled/Scrap, China, China | Recycled/Scrap, China | China | Recycled/Scrap, China, Saudi Arabia, Indonesia, Australia, B | Not disclosed | China, Recycled/Scrap | Recycled/Scrap, China | Recycled/Scrap, China, China | China | Recycled/Scrap, China | Recycled/Scrap, China, China | Recycled/Scrap, China, Saudi Arabia, China | China | Recycled/Scrap, China, China | Recycled/Scrap, China | China | China, Recycled/Scrap, China, Recycled/Scrap, Saudi Arabia, Recycled/Scrap, China, Recycled/Scrap, China, China, Unknown</t>
  </si>
  <si>
    <t>Australia, Canada, China, Egypt, Japan, Recycled/Scrap, Saudi Arabia | China, Recycled/Scrap, Saudi Arabia | China | Due diligence results pending | Not disclosed per LBMA | China, Recycled/Scrap, Saudi Arabia | Recycled/Scrap, China, Saudi Arabia | Recycled/Scrap, China, Saudi Arabia, China | Myanmar, Cambodia, Malaysia, Kazakhstan, Portugal, Mongolia, Austria, Mozambique, Luxembourg, Brazil, Guyana, Republic Of Korea, Chile | China, Recycled/Scrap, Saudi Arabia | Recycled/Scrap, China, Saudi Arabia | Recycled/Scrap, China, Saudi Arabia, China | China | Recycled/Scrap, China, Saudi Arabia | Recycled/Scrap, China, Saudi Arabia, China | Myanmar, Cambodia, Malaysia, Kazakhstan, Po | Australia, Canada, China, Egypt, Japan, Recycled/Scrap, Saudi Arabia, China, Recycled/Scrap, Saudi Arabia, China, Saudi Arabia, Recycled/Scrap, Recycled/Scrap, China, Saudi Arabia, Recycled/Scrap, China, Saudi Arabia, China | China, China, Recycled/Scrap, Saudi Arabia, China, Saudi Arabia, Recycled/Scrap, Recycled/Scrap, China, Saudi Arabia, Recycled/Scrap, China, Saudi Arabia, China, Recycled/Scrap, China, Saudi Arabia, Mongolia, Argentina, Australia, Austria, Belgium, Brazil</t>
  </si>
  <si>
    <t>Riyadh,Ar Riyāḑ</t>
  </si>
  <si>
    <t>Australia, Canada, China, Egypt, Japan, Recycled/Scrap, Saudi Arabia, Taiwan | Saudi Arabia, Canada, Japan, Taiwan, Australia | Due diligence results pending | Not disclosed per LBMA | Australia, Canada, China, Egypt, Japan, Recycled/Scrap, Saudi Arabia, Taiwan | Recycled/Scrap, Saudi Arabia, Australia, Canada, Japan, China, Egypt, Taiwan | Saudi Arabia, Canada, Japan, China, Australia, Egypt, Recycled/Scrap | Recycled/Scrap, Saudi Arab | Australia, Canada, China, Egypt, Japan, Recycled/Scrap, Saudi Arabia, Taiwan | Recycled/Scrap, Saudi Arabia, Australia, Canada, Japan, China, Egypt, Taiwan | Saudi Arabia, Canada, Japan, China, Australia, Egypt, Recycled/Scrap | Saudi Arabia, Canada, Japa | Australia, Canada, China, Egypt, Japan, Recycled/Scrap, Saudi Arabia, Taiwan, Australia, Canada, China, Egypt, Japan, Saudi Arabia, Taiwan, Recycled/Scrap, Recycled/Scrap, Saudi Arabia, Australia, Canada, Japan, China, Egypt, Taiwan, Saudi Arabia, Canada,</t>
  </si>
  <si>
    <t>Bishkek, Chüy</t>
  </si>
  <si>
    <t>RCOI confirmed as per RMI., RCOI confirmed per RMI | Combine Makmalzoloto;The Salton-Sary mine;The Terexay mine; Refinery ; | 0 | RCOI confirmed as per RMI. | RCOI confirmed per RMI | RCOI confirmed as per RMI. | RCOI confirmed as per RMI. | Combine Makmalzoloto;The Salton-Sary mine;The Terexay mine; Refine | Combine Makmalzoloto;The Salton-Sary mine;The Terexay mine; Refinery ; | Not disclosed per LBMA | RCOI confirmed as per RMI but not disclosed by LBMA | JAPAN | Combine Makmalzoloto;The Salton-Sary mine;The Terexay mine; Refinery ; | RCOI confirmed as per | 0, JAPAN | Combine Makmalzoloto;The Salton-Sary mine;The Terexay mine; Refinery ; | Not disclosed per LBMA | RCOI confirmed as per RMI but not disclosed by LBMA | JAPAN | Combine Makmalzoloto;The Salton-Sary mine;The Terexay mine; Refinery ; | RCOI confir | 0, Combine Makmalzoloto;The Salton-Sary mine;The Terexay mine; Refinery ;, Combine Makmalzoloto;The Salton-Sary mine;The Terexay mine; Refinery ; | RCOI confirmed as per RMI but not disclosed by LBMA, JAPAN | Combine Makmalzoloto;The Salton-Sary mine;The</t>
  </si>
  <si>
    <t>Australia, Brazil, Japan, Korea, Kyrgyzstan, Panama, Recycled/Scrap | Brazil, Australia, Kyrgyzstan | Due diligence results pending | Not disclosed per LBMA | Australia, Brazil, Japan, Republic of Korea, Kyrgyzstan, Panama, Recycled/Scrap | Brazil, Australia, Kyrgyzstan, Brazil, Australia, Kyrgyzstan, Republic Of Korea, Recycled/Scrap, Japan, Does not source from DRC or covered countries, RCOI confirmed as per RMI., RCOI confirmed per RMI, Unknown | Australia, Brazil, Japan, Korea, Kyrgyzstan, Panama, Recycled/Scrap | Recycled/Scrap, Kyrgyzstan, Australia, Brazil, Japan, Korea | Known Countries from which LBMA Good Delivery List Refiners Source - Mined  Material (Provided by LBMA) | 0 | Brazil, Austr | Australia, Brazil, Japan, Korea, Kyrgyzstan, Panama, Recycled/Scrap | Recycled/Scrap, Kyrgyzstan, Australia, Brazil, Japan, Korea | Known Countries from which LBMA Good Delivery List Refiners Source - Mined  Material (Provided by LBMA) | RCOI confirmed as | Australia, Brazil, Japan, Korea, Kyrgyzstan, Panama, Recycled/Scrap, Australia, Brazil, Japan, Kyrgyzstan, Panama, Republic of Korea, Recycled/Scrap, Brazil, Australia, Kyrgyzstan, Republic Of Korea, Recycled/Scrap, Japan, Not disclosed | JAPAN | Not disc | Australia, Brazil, Japan, Korea, Kyrgyzstan, Panama, Recycled/Scrap, Australia, Brazil, Japan, Kyrgyzstan, Panama, Republic of Korea, Recycled/Scrap, Australia, Brazil, Japan, Kyrgyzstan, Republic of Korea, recycled/scrap, Brazil, Australia, Kyrgyzstan, B</t>
  </si>
  <si>
    <t>Sayama, Saitama</t>
  </si>
  <si>
    <t>recycled | RCOI confirmed per RMI, Some are recycled or scrap sourced but not all. , Some are recycled/scrap sourced but not all. | Recycled, Scrap and mines | 0 | Some are recycled/scrap sourced but not all. | Recycled | L1, R/S | RCOI confirmed per RMI | Some are recycled or scrap sourced but not all. | Recycled | recycled | Some are recycled/scrap sourced but not all. | Japan | rec | Recycled or scrap, and mining not disclosed by supplier | 0 | NA | recycled | Some are recycled or scrap sourced but not all. | RCOI confirmed per RMI | Recycled or scrap, and mining not disclosed by supplier | Sourced from Mines/Recyale/Scrap | Recycled | recycled | Japan | RCOI Validated by RMI protocols | Som | 0, Recycled, Some are recycled or scrap sourced but not all., TURKEY | Recycled and from Hishikari Mine, 3844, Hishikari-Maeme, Isa, Kagoshima 895-2701, Japan | Some are recycled or scrap sourced but not all. | From Hishikari Mine, 3844, Hishikari-Maeme, | 0, JAPAN, LR, R/S, NA, No information, RCOI confirmed per RMI, RCOI confirmed per RMI | Recycled or scrap, and mining not disclosed by supplier | Sourced from Mines/Recyale/Scrap | Recycled, Recycled, Recycled and scrap, and mines not disclosed by supplie</t>
  </si>
  <si>
    <t>Argentina, Australia, Austria, Belgium, Brazil, Cambodia, Canada, Chile, China, Colombia, Ecuador, Egypt, Estonia, France, Germany, Guyana, Hungary, India, Indonesia, Ireland, Israel, Japan, Kazakhstan, Luxembourg, Malaysia, Mongolia, Namibia, Netherlands | recycled | Argentina, Australia, Austria, Belgium, Brazil, Cambodia, Canada, Chile, China, Colombia, Ecuador, Ethiopia, Germany, Guyana, Hungary, India, Japan, Kazakhstan, Korea, Luxembourg, Malaysia, Mongolia, Myanmar, Namibia, Peru, Portugal, Recycled/Scrap, Taiwa | Myanmar, Cambodia, Malaysia, Kazakhstan, Portugal, Mongolia, Austria, Luxembourg, Korea, Republic of, Guyana, Brazil, Chile, Laos, Ecuador, Colombia, Argentina, Hungary, Japan, India, Canada, Belgium, Namibia, Taiwan, Peru, Germany, Ethiopia, Russian Fede | Due diligence results pending | Myanmar, Cambodia, Malaysia, Kazakhstan, Portugal, Mongolia, Austria, Luxembourg, Brazil, Korea, Republic of, Guyana, Chile, Laos, Ecuador, Colombia, Argentina, Hungary, Japan, India, Canada, Belgium, Namibia, Taiwan, Peru, Germany, Ethiopia, Russian Fede | Myanmar, Cambodia, Malaysia, Kazakhstan, Portugal, Mongolia, Austria, Luxembourg, Guyana, Brazil, Korea, Republic of, Chile, Laos, Ecuador, Colombia, Argentina, Hungary, Japan, India, Canada, Belgium, Namibia, Taiwan, Peru, Ethiopia, Germany, Russian Fede | L1, R/S | Argentina, Australia, Austria, Belgium, Brazil, Cambodia, Canada, Chile, China, Colombia, Ecuador, Egypt, Estonia, France, Germany, Guyana, Hungary, India, Indonesia, Ireland, Israel, Japan, Kazakhstan, Republic of Korea, Luxembourg, Malaysia, Mongolia, N | Myanmar, Cambodia, Malaysia, Kazakhstan, Portugal, Mongolia, Austria, Luxembourg, Guyana, Korea, Republic of, Brazil, Chile, Laos, Ecuador, Colombia, Argentina, Hungary, Japan, India, Canada, Belgium, Namibia, Taiwan, Peru, Ethiopia, Germany, Russian Fede | Includes CAHRA | Japan, Canada, Peru, Chile, Colombia, Ecuador, Guyana, Brazil, Malaysia, Mongolia, Myanmar, Portugal, Argentina, Austria, India, Cambodia, Hungary, Kazakhstan, Korea, Luxembourg, Ethiopia, Belgium, Germany, Namibia, China, United States, Australia, Thaila | Argentina, Australia, Austria, Belgium, Bolivia, Brazil, Cambodia, Canada, Chile, China, Colombia, Czech Republic, Djibouti, Ecuador, Egypt, Estonia, Ethiopia, France, Germany, Guyana, Hungary, India, Indonesia, Ireland, Israel, Ivory Coast, Japan, Kazakh</t>
  </si>
  <si>
    <t>Magna, Utah</t>
  </si>
  <si>
    <t>Not disclosed by supplier, RCOI confirmed as per RMI., RCOI confirmed per RMI | Not disclosed by supplier | 0 | RCOI confirmed as per RMI. | Approved by LBMA Good Delivery Sourcing | RCOI confirmed per RMI | Not disclosed by supplier | RCOI confirmed as per RMI. | Scrap | RCOI Validated by RMI protocols | RCOI confirmed as per RMI. | | RCOI confirmed per RMI | 0 | NA | Not disclosed by supplier | RCOI confirmed per RMI | Not disclosed by supplier | Sourced from Mines/Recyale/Scrap | Not disclosed per LBMA | RCOI Validated by RMI protocols | RCOI confirmed as per RMI. | Not disclosed by supplier | 0 | RCOI confi | JAPAN | Bingham Canyon Mine, Morenci, Sierrita, Robinson, Phoenix, Butte, Troy Mine, CS Mining - Milford | Not disclosed by supplier | Not disclosed per RJC | Not disclosed | RCOI confirmed as per RMI but not disclosed by RJC | Some are recycled or scrap | Bingham Canyon, JAPAN | Bingham Canyon Mine, Morenci, Sierrita, Robinson, Phoenix, Butte, Troy Mine, CS Mining - Milford | Not disclosed by supplier | Not disclosed per RJC | Not disclosed | RCOI confirmed as per RMI but not disclosed by RJC | Some are re</t>
  </si>
  <si>
    <t>Argentina, Australia, Austria, Belgium, Brazil, Cambodia, Canada, Chile, China, Colombia, Ecuador, Egypt, Estonia, France, Germany, Guyana, Hungary, India, Indonesia, Ireland, Israel, Japan, Kazakhstan, Korea, Luxembourg, Malaysia, Mongolia, Namibia, Neth | Argentina, Austria, Brazil, Cambodia, Canada, Chile, China, Colombia, Ecuador, Germany, Guyana, Hungary, India, Indonesia, Japan, Kazakhstan, Korea, Luxembourg, Malaysia, Mongolia, Myanmar, Peru, Portugal, Recycled/Scrap, Turkey, United States | United States, China | Not disclosed per RJC | Argentina, Australia, Austria, Belgium, Brazil, Cambodia, Canada, Chile, China, Colombia, Ecuador, Egypt, Estonia, France, Germany, Guyana, Hungary, India, Indonesia, Ireland, Israel, Japan, Kazakhstan, Republic of Korea, Luxembourg, Malaysia, Mongolia, N | Does not source from DRC or covered countries, Mineral sourcing not disclosed by LBMA, RCOI confirmed as per RMI., RCOI confirmed per RMI, UNITED STATES OF AMERICA; UNKNOWN, United States, China, Unknown, USA, China, DRC or an adjoining country (Covered C | Argentina, Austria, Brazil, Cambodia, Canada, Chile, China, Colombia, Ecuador, Germany, Guyana, Hungary, India, Indonesia, Japan, Kazakhstan, Korea, Luxembourg, Malaysia, Mongolia, Myanmar, Peru, Portugal, Recycled/Scrap, Turkey, United States | Recycled/ | Argentina, Austria, Brazil, Cambodia, Canada, Chile, China, Colombia, Ecuador, Germany, Guyana, Hungary, India, Indonesia, Japan, Kazakhstan, Korea, Luxembourg, Malaysia, Mongolia, Myanmar, Peru, Portugal, Recycled/Scrap, Turkey, United States | 0 | NA | | #N/A, Argentina, Austria, Brazil, Cambodia, Canada, Chile, China, Colombia, Ecuador, Germany, Guyana, Hungary, India, Indonesia, Japan, Kazakhstan, Korea, Luxembourg, Malaysia, Mongolia, Myanmar, Peru, Portugal, Recycled/Scrap, Turkey, United States, Chin</t>
  </si>
  <si>
    <t>Ust-Kamenogorsk, Qaraghandy oblysy</t>
  </si>
  <si>
    <t>Not disclosed by supplier, RCOI confirmed as per RMI., RCOI confirmed per RMI | Not disclosed by supplier | 0 | RCOI confirmed as per RMI. | Approved by LBMA Good Delivery Sourcing | RCOI confirmed per RMI | Not disclosed by supplier | Tishinsky mine, Maleyevsky mine, Ridder-Sokolny, Shubinsky | RCOI confirmed as per RMI. | RCOI conf | RCOI confirmed per RMI | Not disclosed by supplier | Sourced from Mines/Recyale/Scrap | Not disclosed by supplier | Not disclosed per LBMA | RCOI confirmed as per RMI. | Not disclosed by supplier | 0 | RCOI confirmed as per RMI. | Approved by LBMA Good Delivery Sourcing | RCOI co | 0, Not disclosed per LBMA, SINGAPORE | Not disclosed per LBMA | Not disclosed by supplier | Cadia Hill, Caserones, Los Pelambres, Collahuasi, Escondida, Ridgeway, | RCOI confirmed as per RMI but not disclosed by LBMA | SINGAPORE | Not disclosed per LBMA | | 0, KAZAKHSTAN, No information, Not disclosed by supplier, Not disclosed by supplier | RCOI confirmed as per RMI but not disclosed by LBMA, Not disclosed per LBMA, RCOI confirmed as per RMI., RCOI confirmed per RMI, See aggregated data below for LBMA Good</t>
  </si>
  <si>
    <t>Australia, Brazil, Canada, Chile, China, Indonesia, Japan, Kazakhstan, Korea, Niger, Nigeria, Peru, Recycled/Scrap, Singapore, Switzerland, United States of America | Australia, Brazil, Canada, Chile, China, Eritrea, Indonesia, Japan, Kazakhstan, Korea, Mozambique, Niger, Nigeria, Peru, Recycled/Scrap, Singapore, Switzerland, Taiwan, United States | Japan, China, Taiwan, Kazakhstan, Australia, Peru, Switzerland | Japan, China, Taiwan, Kazakhstan, Australia, Switzerland, Peru | Not disclosed per LBMA | Australia, Brazil, Canada, Chile, China, Indonesia, Japan, Kazakhstan, Republic of Korea, Niger, Nigeria, Peru, Recycled/Scrap, Singapore, Switzerland, United States | China, Japan, Taiwan, Australia, Kazakhstan, Peru, Switzerland | China, Japan, Taiwan, Kazakhstan, Australia, Switzerland, Peru, Does not source from DRC or covered countries, Japan, China, Australia, Kazakhstan, Peru, Switzerland, Brazil, Chile, Recycled/Scrap, Indonesia, Republic Of Korea, Singapore, Japan, China, Ta | Australia, Brazil, Canada, Chile, China, Eritrea, Indonesia, Japan, Kazakhstan, Korea, Mozambique, Niger, Nigeria, Peru, Recycled/Scrap, Singapore, Switzerland, Taiwan, United States | Recycled/Scrap, Kazakhstan, Australia, Japan, China, Peru, Switzerland | Australia, Brazil, Canada, Chile, China, Eritrea, Indonesia, Japan, Kazakhstan, Korea, Mozambique, Niger, Nigeria, Peru, Recycled/Scrap, Singapore, Switzerland, Taiwan, United States | L1, R/S | Japan, China, Australia, Kazakhstan, Peru, Switzerland, Braz | Australia, Brazil, Canada, Chile, China, Eritrea, Indonesia, Japan, Kazakhstan, Korea, Mozambique, Niger, Nigeria, Peru, Recycled/Scrap, Singapore, Switzerland, Taiwan, United States, Australia, Brazil, Canada, Chile, China, Eritrea, Indonesia, Japan, Kaz</t>
  </si>
  <si>
    <t>Balkhash,Qaraghandy oblysy</t>
  </si>
  <si>
    <t>China, Japan, Kazakhstan, Kyrgyzstan, Recycled/Scrap | Kazakhstan, Kyrgyzstan | Not disclosed per LBMA | Does not source from DRC or covered countries, Kazakhstan, Kyrgyzstan, Kazakhstan, Kyrgyzstan, China, Japan | China, Japan, Kazakhstan, Kyrgyzstan, Recycled/Scrap | Kazakhstan, Kyrgyzstan, Japan, China | Kazakhstan, Kyrgyzstan, China, Japan | Kazakhstan, Kyrgyzstan | Kazakhstan, Kyrgyzstan, China, Japan | Kazakhstan, Kyrgyzstan, Japan, China | Kazakhstan, Kyrgyzs | China, Japan, Kazakhstan, Kyrgyzstan, Recycled/Scrap | Kazakhstan, Kyrgyzstan, Japan, China | Kazakhstan, Kyrgyzstan, China, Japan | Kazakhstan, Kyrgyzstan | Kazakhstan, Kyrgyzstan, Japan, China | Kazakhstan, Kyrgyzstan, China, Japan | Kazakhstan, Kyrgyzs | China, Japan, Kazakhstan, Kyrgyzstan, Recycled/Scrap, Kazakhstan, Kyrgyzstan, China, Japan, Kazakhstan, Kyrgyzstan, Japan, China, Unknown | China, Japan, Kazakhstan, Kyrgyzstan, China, Japan, Kazakhstan, Kyrgyzstan, Recycled/Scrap, Kazakhstan, Kyrgyzstan, Kazakhstan, Kyrgyzstan, China, Japan, Kazakhstan, Kyrgyzstan, Japan, China, Kazakhstan, Kyrgyzstan, Japan, China, Recycled/Scrap, Australia</t>
  </si>
  <si>
    <t>Ōita, Ôita</t>
  </si>
  <si>
    <t>ōita</t>
  </si>
  <si>
    <t>Cadia | Because it is a Conformant Gold Refiner, is no problem., Cadia, Collahuasi, Los Pelambres, Escondida, Collahuasi,Caserones, Cadia, Los Pelambres Mine, Los Pelambres Mine
Collahuasi Mine
Escondida Mine
Cadia Hill &amp;amp; Ridgeway Mines, NO, RCOI confirmed as | Cadia Hill &amp; Ridgeway Mines  etc. | Recycled, Scrap and mines, from Cadia, Los Pelambres Mine,Caserones | 0 | RCOI confirmed as per RMI. | Approved by LBMA Good Delivery Sourcing | RCOI confirmed per RMI | RCOI confirmed as per RMI. | Cadia | Australia
recycled | JAPAN/ Australia/ CANADA | | RCOI confirmed per RMI | 0 | Los Pelambres Mine | Collahuasi, Los Pelambres, Escondida, | Cadia | Collahuasi, Los Pelambres, Escondida, Collahuasi, Cadia Mines | RCOI confirmed per RMI | (1) Cadia Hill &amp; Ridgeway Mines, etc.
(2) Los Pelambres Mine,  Collahuasi Mine, Escondida Min | 0, Cadia, Caserones, Cadia Hill &amp;amp; Ridgeway Mines, Recycled/Scrap, Cadia, Collahuasi Mine, Escondida Mine, Los Pelambres Mine, CHINA | From Los Pelambres Mine Collahuasi Mine Escondida Mine Cadia Hill &amp;amp; Ridgeway Mines | Not disclosed by supplier |</t>
  </si>
  <si>
    <t>Argentina, Armenia, Australia, Brazil, Canada, Chile, China, India, Indonesia, Japan, Kazakhstan, Korea, Panama, Peru, Recycled/Scrap, Russian Federation, Saudi Arabia, Singapore, Switzerland, Taiwan, United Kingdom, United States of America | Australia
recycled | Argentina, Armenia, Australia, Brazil, Canada, Chile, China, Eritrea, India, Indonesia, Japan, Kazakhstan, Korea, Panama, Peru, Recycled/Scrap, Russian Federation, Rwanda, Saudi Arabia, Singapore, Switzerland, Taiwan, United Kingdom, United States | Saudi Arabia, Taiwan, United Kingdom, Chile, Indonesia | Not disclosed per LBMA | Argentina, Australia, Brazil, Canada, Chile, China, India, Indonesia, Japan, Kazakhstan, Panama, Peru, Recycled/Scrap, Republic of Korea, Russian Federation, Saudi Arabia, Singapore, Switzerland, United Kingdom, United States | Australia
recycled, Because it is a Conformant Gold Refiner, is no problem., Chile, Chile
Chile
Chile
Australia, From Chile, NO, No reason to believe sources from DRC or covered countries, RCOI confirmed as per RMI., RCOI confirmed per RMI, Recycled, Recy | Australia etc. | Argentina, Armenia, Australia, Brazil, Canada, Chile, China, Eritrea, India, Indonesia, Japan, Kazakhstan, Korea, Panama, Peru, Recycled/Scrap, Russian Federation, Rwanda, Saudi Arabia, Singapore, Switzerland, Taiwan, United Kingdom, United States | Recyc | Recycled/Scrap, Chile, Australia, Indonesia, Saudi Arabia, United Kingdom, Japan, China, Canada, Taiwan | Argentina, Armenia, Australia, Brazil, Canada, Chile, China, Eritrea, India, Indonesia, Japan, Kazakhstan, Korea, Panama, Peru, Recycled/Scrap, Russian Federation, Rwanda, Saudi Arabia, Singapore, Switzerland, Taiwan, United Kingdom, United States | 0 | C</t>
  </si>
  <si>
    <t>Verkhnyaya Pyshma, Sverdlovskaya oblast'</t>
  </si>
  <si>
    <t>0 | RCOI confirmed as per RMI. | Approved by LBMA Good Delivery Sourcing | RCOI confirmed per RMI | Not disclosed by supplier | RCOI confirmed as per RMI. | Nevianskiy mine | Not disclosed per LBMA | 0 | RCOI confirmed as per RMI. | Approved by LBMA Good Delivery Sourcing | RCOI confirmed per RMI | Not disclosed by supplier | RCOI confirmed as per RMI. | Nevianskiy mine | 0, Nevianskiy mine | CHINA | Verkhnyaya Pyshma, Sverdlo | 0, Nevianskiy mine | CHINA | Verkhnyaya Pyshma, Sverdlovsk region | Not disclosed by supplier | Not disclosed per LBMA | RCOI confirmed as per RMI but not disclosed by LBMA | Nevianskiy mine | CHINA | Verkhnyaya Pyshma, Sverdlovsk region | RCOI confirmed</t>
  </si>
  <si>
    <t>Argentina, Australia, Austria, Belgium, Brazil, Cambodia, Canada, Chile, China, Colombia, Ecuador, Egypt, Estonia, Ethiopia, France, Germany, Guyana, Hungary, India, Indonesia, Ireland, Japan, Recycled/Scrap, Russian Federation, Switzerland, Taiwan | Russian Federation, Taiwan, Brazil, Australia, Switzerland | Not disclosed per LBMA | Argentina, Australia, Brazil, Canada, Chile, China, Colombia, Ecuador, Ethiopia, Germany, Guyana, India, Indonesia, Japan, Russian Federation | Argentina, Australia, Austria, Belgium, Brazil, Cambodia, Canada, Chile, China, Colombia, Ecuador, Egypt, Estonia, Ethiopia, France, Germany, Guyana, Hungary, India, Indonesia, Ireland, Japan, Recycled/Scrap, Russian Federation, Switzerland, Taiwan | Recy | Argentina, Australia, Austria, Belgium, Brazil, Cambodia, Canada, Chile, China, Colombia, Ecuador, Egypt, Estonia, Ethiopia, France, Germany, Guyana, Hungary, India, Indonesia, Ireland, Japan, Recycled/Scrap, Russian Federation, Switzerland, Taiwan | Not | Argentina, Armenia, Australia, Austria, Azerbaijan, Bahamas, Barbados, Belarus, Belgium, Benin, Bolivia, Bosnia and Herzegovina, Botswana, Brazil, Bulgaria, Burkina Faso, Cambodia, Cameroon, Canada, Chile, China, Colombia, Croatia, Cyprus, Denmark, Djibou</t>
  </si>
  <si>
    <t>Verkhnyaya Pyshma,Sverdlovskaya oblast'</t>
  </si>
  <si>
    <t>Australia, Canada, Japan, Recycled/Scrap, Russian Federation | Canada, Russian Federation, Japan, Australia | Not disclosed per LBMA | Recycled/Scrap, Australia, Japan, Canada, Russian Federation | Canada, Russia, Japan, Australia, Recycled/Scrap | Recycled/Scrap, Australia, Japan, Canada, Russian Federation | Canada, Russian Federation, Japan, Australia | Recycled/Scrap, Australia, Japa | Australia, Canada, Japan, Recycled/Scrap, Russian Federation | Recycled/Scrap, Australia, Japan, Canada, Russian Federation | Canada, Russia, Japan, Australia, Recycled/Scrap | Canada, Russian Federation, Japan, Australia | Recycled/Scrap, Australia, Japa | Australia, Canada, Japan, Recycled/Scrap, Russian Federation, Australia, Canada, Japan, Russia, Recycled/Scrap, Canada, Russia, Japan, Australia, Recycled/Scrap, Recycled/Scrap, Australia, Japan, Canada, Russian Federation, Recycled/Scrap, Australia, Japa | Australia, Canada, Japan, Recycled/Scrap, Russian Federation, Australia, Canada, Japan, Russia, Recycled/Scrap, Canada, Russia, Japan, Australia, Recycled/Scrap, Canada, Russian Federation, Japan, Australia, Recycled/Scrap, Australia, Japan, Canada, Russi</t>
  </si>
  <si>
    <t>Brampton, Ontario</t>
  </si>
  <si>
    <t>Borden Gold Mine, NA, RCOI confirmed as per RMI., RCOI confirmed per RMI | Recycled | Not disclosed by supplier | 0 | RCOI confirmed as per RMI. | Johnson Matthey Canada | Approved by LBMA Good Delivery Sourcing | RCOI confirmed per RMI | Recycled | Johnson Matthey Canada | RCOI confirmed as per RMI. | NA | Scrap | RCOI Validated by RMI pr | RCOI confirmed per RMI | 0 | Borden Gold Mine | Recycled | Borden Gold Mine | Sourced from Mines/Recyale/Scrap | RCOI confirmed per RMI | Not disclosed per LBMA | RCOI Validated by RMI protocols | RCOI confirmed as per RMI. | Not disclosed by supplier | 0 | RCOI confirmed as per | 0, Borden Gold Mine, Recycled/Scrap, CHINA | Recycled | Not disclosed per LBMA | RCOI confirmed as per RMI but not disclosed by LBMA | Recycled | CHINA | RCOI confirmed as per CFSI but not disclosed by LBMA | recycled + scrap sourced | Not disclosed per L</t>
  </si>
  <si>
    <t>Australia, Canada, China, Japan, Panama, Peru, Recycled/Scrap, Russian Federation | Aruba, Australia, Canada, China, Eritrea, Italy, Japan, Panama, Peru, Recycled/Scrap, Russian Federation, United States, Zimbabwe | Canada, Japan, Australia | Not disclosed per LBMA | Australia, Canada, China, Italy, Japan, Panama, Peru, Recycled/Scrap, Russian Federation, United States | Canada, Canada, Japan, Australia, Canada, Recycled/Scrap, Japan, Australia, Italy, China, Peru, CANADA; UNKNOWN, Does not source from DRC or covered countries, From Canada, RCOI confirmed as per RMI., RCOI confirmed per RMI, Unknown | Recycled | Aruba, Australia, Canada, China, Eritrea, Italy, Japan, Panama, Peru, Recycled/Scrap, Russian Federation, United States, Zimbabwe | Recycled/Scrap, Canada, Japan, Australia, Peru, China, Italy | Known Countries from which LBMA Good Delivery List Refiners | Recycled/Scrap, Canada, Japan, Australia, Peru, China, Italy | Aruba, Australia, Canada, China, Eritrea, Italy, Japan, Panama, Peru, Recycled/Scrap, Russian Federation, United States, Zimbabwe | 0 | Canada | Mineral sourcing not disclosed per LBMA, Recycled | From Canada | Canada, Recycled/Scrap, Japan, Australia, It</t>
  </si>
  <si>
    <t>Salt Lake City, Utah</t>
  </si>
  <si>
    <t>Not disclosed by supplier, RCOI confirmed as per RMI., RCOI confirmed per RMI, Unknown | Recycled, Scrap and mines | 0 | RCOI confirmed as per RMI. | Johnson Matthey Inc; unknown | Approved by LBMA Good Delivery Sourcing | RCOI confirmed per RMI | Recycled | Johnson Matthey Inc; unknown | RCOI confirmed as per RMI. | UNITED STATES | UNITED ST | RCOI confirmed per RMI | 0 | NA | Recycled | Sourced from Mines/Recyale/Scrap | RCOI confirmed per RMI | Recycled and mining not disclosed by supplier | Recycled | Not disclosed per LBMA | UNITED STATES | RCOI Validated by RMI protocols | RCOI confirmed as per RMI. | Recycled, Sc | 0, CHINA | Recycled | Not disclosed per LBMA | Not Disclosed per LBMA | Not disclosed | RCOI confirmed as per RMI but not disclosed by LBMA | Some are recycled or scrap sourced but not all. | Recycled | CHINA | RCOI confirmed as per CFSI but not disclosed</t>
  </si>
  <si>
    <t>Argentina, Australia, Azerbaijan, Bolivia (Plurinational State of), Botswana, Brazil, Bulgaria, Burkina Faso, Canada, Chile, China, Colombia, Cyprus, Dominican Republic, Ecuador, Fiji, Finland, Georgia, Germany, Ghana, Guatemala, Guinea, Guyana, Honduras, | Australia, Bermuda, Brazil, Canada, Chile, China, Democratic Republic of Congo, Eritrea, Hong Kong, Indonesia, Japan, Malaysia, Mozambique, Niger, Nigeria, Peru, Portugal, Recycled/Scrap, Rwanda, Spain, Switzerland, Thailand, United States, Uzbekistan | Canada, Hong Kong, United States, China, Uzbekistan, Malaysia, Bermuda, Australia, Chile, Peru, Indonesia | Canada, Hong Kong, United States, China, Uzbekistan, Bermuda, Malaysia, Australia, Chile, Peru, Indonesia | Not disclosed per LBMA | Argentina, Australia, Azerbaijan, Bolivia (Plurinational State of), Botswana, Brazil, Bulgaria, Burkina Faso, Canada, Chile, China, Colombia, Cyprus, Democratic Republic of the Congo, Dominica, Dominican Republic, Ecuador, Fiji, Finland, Georgia, Germany, | Canada, Hong Kong, United States, China, Uzbekistan, Bermuda, Malaysia, Australia, Chile, Peru, Indonesia, Canada, Hong Kong, United States, China, Uzbekistan, Malaysia, Bermuda, Australia, Chile, Peru, Indonesia, Does not source from DRC or covered count | Australia, Bermuda, Brazil, Canada, Chile, China, Democratic Republic of Congo, Eritrea, Hong Kong, Indonesia, Japan, Malaysia, Mozambique, Niger, Nigeria, Peru, Portugal, Recycled/Scrap, Rwanda, Spain, Switzerland, Thailand, United States, Uzbekistan | R | Australia, Bermuda, Brazil, Canada, Chile, China, Democratic Republic of Congo, Eritrea, Hong Kong, Indonesia, Japan, Malaysia, Mozambique, Niger, Nigeria, Peru, Portugal, Recycled/Scrap, Rwanda, Spain, Switzerland, Thailand, United States, Uzbekistan | 0</t>
  </si>
  <si>
    <t>Guixi City, Jiangxi Sheng</t>
  </si>
  <si>
    <t>Not disclosed by supplier, RCOI confirmed as per RMI., RCOI confirmed per RMI | Zou Zongwei from Dexing Copper Mine | 0 | RCOI confirmed as per RMI. | Approved by LBMA Good Delivery Sourcing | RCOI confirmed per RMI | RCOI confirmed as per RMI. | This column be traced/certified by CFS program | RCOI confirmed as per RMI. | Zou Zongwe | RCOI confirmed per RMI | Sourced from Mines/Recyale/Scrap | Not disclosed by supplier | Not disclosed per LBMA | Jiangxi Copper Group Co. LTD | RCOI confirmed as per RMI. | Zou Zongwei from Dexing Copper Mine | 0 | RCOI confirmed as per RMI. | Approved by LBMA Good Delivery Sourc | 0, CANADA | Zou Zongwei from Dexing Copper Mine | Not disclosed by supplier | Not disclosed per LBMA | RCOI confirmed as per RMI but not disclosed by LBMA | not available | CANADA | Zou Zongwei from Dexing Copper Mine | RCOI confirmed as per CFSI but not</t>
  </si>
  <si>
    <t>Albania, Argentina, Australia, Austria, Belgium, Brazil, Cambodia, Canada, Chile, China, Ecuador, Egypt, Estonia, France, Germany, Guyana, Hungary, India, Japan, Peru, Recycled/Scrap, South Africa, Spain, United States of America | Afghanistan, Albania, Argentina, Australia, Austria, Belgium, Brazil, Cambodia, Canada, Chile, China, Ecuador, Egypt, Estonia, Ethiopia, France, Germany, Guyana, Hungary, India, Japan, Peru, Recycled/Scrap, Rwanda, South Africa, Spain, United States | United States, China, Japan, Rwanda, Chile | United States, Japan, China, Rwanda, Chile | Not disclosed per LBMA | Argentina, Australia, Austria, Belgium, Brazil, Cambodia, Canada, Chile, China, Ecuador, Egypt, Estonia, France, Germany, Guyana, Hungary, India, Japan, Peru, Recycled/Scrap, South Africa, Spain, United States | Mineral sourcing not disclosed by LBMA, No reason to believe sources from DRC or covered countries, RCOI confirmed as per RMI., RCOI confirmed per RMI, United States, China, Japan, Rwanda, Chile, United States, Japan, China, Rwanda, Chile, Unknown, USA, C | Afghanistan, Albania, Argentina, Australia, Austria, Belgium, Brazil, Cambodia, Canada, Chile, China, Ecuador, Egypt, Estonia, Ethiopia, France, Germany, Guyana, Hungary, India, Japan, Peru, Recycled/Scrap, Rwanda, South Africa, Spain, United States | Rec | Recycled/Scrap, China, Japan, Chile, United States, Rwanda, Peru, Canada, Afghanistan, Albania, Spain | Afghanistan, Albania, Argentina, Australia, Austria, Belgium, Brazil, Cambodia, Canada, Chile, China, Ecuador, Egypt, Estonia, Ethiopia, France, Germany, Guyana, Hungary, India, Japan, Peru, Recycled/Scrap, Rwanda, South Africa, Spain, United States | USA</t>
  </si>
  <si>
    <t>Osaka, Osaka</t>
  </si>
  <si>
    <t>Not disclosed by supplier, RCOI confirmed as per RMI., RCOI confirmed per RMI | Saitama; Hiroshima | 0 | RCOI confirmed as per RMI. | Approved by LBMA Good Delivery Sourcing | RCOI confirmed per RMI | RCOI confirmed as per RMI. | RCOI confirmed as per RMI. | Saitama; Hiroshima | 0 | RCOI confirmed as per RMI. | Approved by LBMA Good | RCOI confirmed per RMI | Sourced from Mines/Recyale/Scrap | Not disclosed by supplier | Not disclosed per LBMA | RCOI confirmed as per RMI. | Saitama; Hiroshima | 0 | RCOI confirmed as per RMI. | Approved by LBMA Good Delivery Sourcing | RCOI confirmed per RMI | RCOI confirmed as | 0, JAPAN | Saitama; Hiroshima | Not disclosed by supplier | Not disclosed per LBMA | RCOI confirmed as per RMI but not disclosed by LBMA | JAPAN | Saitama; Hiroshima | RCOI confirmed as per CFSI but not disclosed by LBMA | Not disclosed by supplier | Not</t>
  </si>
  <si>
    <t>Australia, China, Germany, Italy, Japan, Korea, Mexico, Panama, Recycled/Scrap, Switzerland, Turkey | Japan, Mexico, Italy, Australia | Japan, Italy, Mexico, Australia | Not disclosed per LBMA | Australia, China, Germany, Italy, Japan, Republic of Korea, Mexico, Panama, Recycled/Scrap, Switzerland, Turkey | Does not source from DRC or covered countries, Japan, Italy, Mexico, Australia, Japan, Italy, Mexico, Australia, Recycled/Scrap, Republic Of Korea, Japan, Mexico, Italy, Australia, Mineral sourcing not disclosed by LBMA, RCOI confirmed as per RMI., RCOI c | Australia, China, Germany, Italy, Japan, Korea, Mexico, Panama, Recycled/Scrap, Switzerland, Turkey | Recycled/Scrap, Japan, Australia, Italy, Mexico, Korea | Known Countries from which LBMA Good Delivery List Refiners Source - Mined  Material (Provided b | Recycled/Scrap, Japan, Australia, Italy, Mexico, Korea | Australia, China, Germany, Italy, Japan, Korea, Mexico, Panama, Recycled/Scrap, Switzerland, Turkey | Japan, Italy, Mexico, Australia, Recycled/Scrap, Republic Of Korea | Mineral sourcing not disclosed by LBMA | Not disclosed per LBMA | Known Countries fr | Australia, China, Germany, Italy, Japan, Korea, Mexico, Panama, Recycled/Scrap, Switzerland, Turkey, Australia, China, Germany, Italy, Japan, Mexico, Panama, Republic of Korea, Switzerland, Turkey, Recycled/Scrap, Japan, Italy, Mexico, Australia, Recycled</t>
  </si>
  <si>
    <t>Kuyumcukent, İstanbul</t>
  </si>
  <si>
    <t>Not disclosed by supplier, RCOI confirmed as per RMI., RCOI confirmed per RMI | Not disclosed per LBMA | 0 | RCOI confirmed as per RMI. | Approved by LBMA Good Delivery Sourcing | RCOI confirmed per RMI | Not disclosed by supplier | RCOI confirmed as per RMI. | RCOI Validated by RMI protocols | RCOI confirmed as per RMI. | Not disclo | RCOI confirmed per RMI | 0 | NA | Not disclosed by supplier | Not disclosed by supplier | Not disclosure | RCOI confirmed per RMI | Not disclosed per LBMA | RCOI Validated by RMI protocols | RCOI confirmed as per RMI. | Not disclosed per LBMA | 0 | RCOI confirmed as per RMI. | Ap | 0, non-disclosure, Not disclosed per LBMA, RCOI confirmed per RMI, TURKEY | Recycled or Scrap | Not disclosed by supplier | Not disclosed per LBMA | Not disclosed | RCOI confirmed as per RMI but not disclosed by LBMA | Some are recycled or scrap sourced b | 0, NA, No information, Not disclosed by supplier, Not disclosed by supplier | Not disclosure | RCOI confirmed per RMI, Not disclosed per LBMA, Not disclosed per LBMA | RCOI confirmed as per RMI but not disclosed by LBMA, RCOI confirmed as per RMI., RCOI c</t>
  </si>
  <si>
    <t>Argentina, Australia, Austria, Belgium, Brazil, Cambodia, Canada, Chile, China, Colombia, Democratic Republic of the Congo, Ecuador, Egypt, Estonia, France, Germany, Guyana, Hungary, India, Indonesia, Ireland, Israel, Japan, Kazakhstan, Luxembourg, Malays | Argentina, Australia, Austria, Belgium, Brazil, Burundi, Cambodia, Canada, Chile, China, Colombia, Democratic Republic of Congo, Indonesia, Japan, Korea, Malaysia, Panama, Peru, Recycled/Scrap, Turkey, United States | Turkey | Not disclosed per LBMA | Argentina, Australia, Austria, Belgium, Brazil, Cambodia, Canada, Chile, China, Colombia, Democratic Republic of the Congo, Ecuador, Egypt, Estonia, France, Germany, Guyana, Hungary, India, Indonesia, Ireland, Israel, Japan, Kazakhstan, Republic of Korea, | Does not source from DRC or covered countries, Mineral sourcing not disclosed by LBMA, RCOI confirmed as per RMI., RCOI confirmed per RMI, Turkey, Turkey, Canada, Unknown | Argentina, Australia, Austria, Belgium, Brazil, Burundi, Cambodia, Canada, Chile, China, Colombia, Democratic Republic of Congo, Indonesia, Japan, Korea, Malaysia, Panama, Peru, Recycled/Scrap, Turkey, United States | Turkey, Canada | Known Countries from | Argentina, Australia, Austria, Belgium, Brazil, Burundi, Cambodia, Canada, Chile, China, Colombia, Democratic Republic of Congo, Indonesia, Japan, Korea, Malaysia, Panama, Peru, Recycled/Scrap, Turkey, United States | 0 | NA | the DRC or an adjoining coun | Argentina, Australia, Austria, Belgium, Brazil, Burundi, Cambodia, Canada, Chile, China, Colombia, Democratic Republic of Congo, Indonesia, Japan, Korea, Malaysia, Panama, Peru, Recycled/Scrap, Turkey, United States, Canada, Turkey, CID000814, DRC, Burund</t>
  </si>
  <si>
    <t>Soka, Saitama</t>
  </si>
  <si>
    <t>recycled | NO, RCOI confirmed as per RMI., RCOI confirmed per RMI, recycled, Recycled and mines, not disclosed by supplier | Recycled | From Hishikari Mine, Cerro Verde Mine,Candelaria Mine,Northparkes Mine,Batu Hijiau Mine,Morenci Mine | 0 | RCOI confirmed as per RMI. | Approved by LBMA Good Delivery Sourcing | RCOI confirmed per RMI | Recycled | RCOI confirmed as per RMI. | Recycled | J | RCOI confirmed per RMI | 0 | recycled | Recycled | Recycled and mining not disclosed by supplier | RCOI confirmed per RMI | Recycled or scrp | Recycled | recycled | Not disclosed per LBMA | Recycled | Japan | RCOI Validated by RMI protocols | RCOI confirmed as per RMI. | From His | 0, Not disclosed per LBMA, Recycled, Recycled and mining not disclosed by supplier, Recycled or Scrap | JAPAN | From Hishikari Mine, Cerro Verde Mine,Candelaria Mine,Northparkes Mine,Batu Hijiau Mine,Morenci Mine | Recycled | Not disclosed per LBMA | Not | 0, From Hishikari Mine, Cerro Verde Mine,Candelaria Mine,Northparkes Mine,Batu Hijiau Mine,Morenci Mine, From Hishikari Mine, Cerro Verde Mine,Candelaria Mine,Northparkes Mine,Batu Hijiau Mine,Morenci Mine | RCOI confirmed as per RMI but not disclosed by</t>
  </si>
  <si>
    <t>Argentina, Australia, Austria, Belgium, Brazil, Cambodia, Canada, Chile, China, Colombia, Ecuador, Egypt, Estonia, France, Germany, Guyana, Hong Kong, India, Indonesia, Japan, Korea, Mexico, Mongolia, Panama, Peru, Recycled/Scrap, United States of America | recycled | Argentina, Australia, Austria, Belgium, Brazil, Cambodia, Canada, Chile, China, Colombia, Ecuador, Egypt, Estonia, Ethiopia, France, Germany, Guyana, Hong Kong, India, Indonesia, Japan, Korea, Mexico, Mongolia, Panama, Peru, Recycled/Scrap, United States | Canada, United States, China, Japan, Australia | Not disclosed per LBMA | Argentina, Australia, Austria, Belgium, Brazil, Cambodia, Canada, Chile, China, Colombia, Ecuador, Egypt, Estonia, France, Germany, Guyana, Hong Kong, India, Indonesia, Japan, Republic of Korea, Mexico, Mongolia, Panama, Peru, Recycled/Scrap, United State | Canada, United States, China, Japan, Australia, Canada, United States, Japan, China, Australia, Does not source from DRC or covered countries, Mineral sourcing not disclosed by LBMA, NO, RCOI confirmed as per RMI., RCOI confirmed per RMI, recycled, Recycl | Recycled | Argentina, Australia, Austria, Belgium, Brazil, Cambodia, Canada, Chile, China, Colombia, Ecuador, Egypt, Estonia, Ethiopia, France, Germany, Guyana, Hong Kong, India, Indonesia, Japan, Korea, Mexico, Mongolia, Panama, Peru, Recycled/Scrap, United States,</t>
  </si>
  <si>
    <t>Hohhot, Nei Mongol Zizhiqu</t>
  </si>
  <si>
    <t>Not disclosed by supplier, RCOI confirmed as per RMI., RCOI confirmed per RMI | Hunan gold mine | 0 | RCOI confirmed as per RMI. | RCOI confirmed per RMI | Hunan gold mine | RCOI confirmed as per RMI. | RCOI confirmed as per RMI. | Hunan gold mine | 0 | RCOI confirmed as per RMI. | RCOI confirmed per RMI | Hunan gold mine | RCOI conf | RCOI confirmed per RMI | Not disclosed by supplier | Sourced from Mines/Recyale/Scrap | Not disclosed per LBMA | RCOI confirmed as per RMI. | Hunan gold mine | 0 | RCOI confirmed as per RMI. | RCOI confirmed per RMI | Hunan gold mine | RCOI confirmed as per RMI. | See aggregated | 0, CHINA | Hunan gold mine | Not disclosed per LBMA | RCOI confirmed as per RMI but not disclosed by LBMA | not available | CHINA | Hunan gold mine | RCOI confirmed as per CFSI but not disclosed by LBMA | Not disclosed per LBMA | Not disclosed by supplier</t>
  </si>
  <si>
    <t>Argentina, Austria, Belgium, Brazil, Cambodia, Canada, Chile, China, Colombia, Ecuador, Germany, Guyana, Hungary, India, Indonesia, Japan, Kazakhstan, Korea, Luxembourg, Malaysia, Mexico, Mongolia, Myanmar, Namibia, Peru, Recycled/Scrap | Argentina, Austria, Belgium, Brazil, Cambodia, Canada, Chile, China, Colombia, Ecuador, Ethiopia, Germany, Guyana, Hungary, India, Indonesia, Japan, Kazakhstan, Korea, Luxembourg, Malaysia, Mexico, Mongolia, Myanmar, Namibia, Peru, Recycled/Scrap | Mongolia, China, Mexico | Not disclosed per LBMA | Argentina, Austria, Belgium, Brazil, Cambodia, Canada, Chile, China, Colombia, Ecuador, Germany, Guyana, Hungary, India, Indonesia, Japan, Kazakhstan, Luxembourg, Malaysia, Mexico, Mongolia, Namibia, Peru, Recycled/Scrap, Republic of Korea | Mineral sourcing not disclosed by LBMA, Mongolia, China, Mexico, No reason to believe sources from DRC or covered countries, RCOI confirmed as per RMI., RCOI confirmed per RMI, Recycled/Scrap, Indonesia, China, Mongolia, Mexico, Republic Of Korea, Canada, | Argentina, Austria, Belgium, Brazil, Cambodia, Canada, Chile, China, Colombia, Ecuador, Ethiopia, Germany, Guyana, Hungary, India, Indonesia, Japan, Kazakhstan, Korea, Luxembourg, Malaysia, Mexico, Mongolia, Myanmar, Namibia, Peru, Recycled/Scrap | Recycl | Recycled/Scrap, China, Mongolia, Mexico, Korea, Canada, Indonesia | Argentina, Austria, Belgium, Brazil, Cambodia, Canada, Chile, China, Colombia, Ecuador, Ethiopia, Germany, Guyana, Hungary, India, Indonesia, Japan, Kazakhstan, Korea, Luxembourg, Malaysia, Mexico, Mongolia, Myanmar, Namibia, Peru, Recycled/Scrap | Minera</t>
  </si>
  <si>
    <t>HwaSeong CJ Co., Ltd.</t>
  </si>
  <si>
    <t>Danwon,Gyeonggi-do</t>
  </si>
  <si>
    <t>Korea | 0, Unknown, but some recycled/scrap</t>
  </si>
  <si>
    <t>Australia, Canada, China, Hong Kong, Japan, Korea, Mexico, Recycled/Scrap, South Africa, United States | Canada, Hong Kong, United States, China, Japan, Korea, Republic of, Mexico, Australia | Canada, Hong Kong, United States, Japan, China, Korea, Republic of, Mexico, Australia | Not disclosed per LBMA | Australia, Canada, China, Hong Kong, Japan, Republic of Korea, Mexico, Recycled/Scrap, South Africa, United States | Canada, China, USA, Japan, Republic Of Korea, Mexico, Australia, Recycled/Scrap, South Africa, Canada, Hong Kong, United States, China, Japan, Korea, Republic of, Mexico, Australia, Does not source from DRC or covered countries | Australia, Canada, China, Hong Kong, Japan, Korea, Mexico, Recycled/Scrap, South Africa, United States | Recycled/Scrap, Korea, China, Australia, United States, Canada, Japan, Mexico, South Africa, Hong Kong | Canada, China, USA, Japan, Republic Of Korea, | Australia, Canada, China, Hong Kong, Japan, Korea, Mexico, Recycled/Scrap, South Africa, United States, Australia, Canada, China, Hong Kong, Japan, Mexico, Republic of Korea, South Africa, USA, Recycled/Scrap, Canada, China, USA, Japan, Republic Of Korea,</t>
  </si>
  <si>
    <t>Chenzhou,Hunan Sheng</t>
  </si>
  <si>
    <t>Chile, China, Japan, Rwanda, United States | No known country of origin | Not disclosed per LBMA | China, USA, Japan, Rwanda, Chile, No known country of origin, No reason to believe sources from DRC or covered countries | Chile, China, Japan, Rwanda, United States | China, Chile, Japan, United States, Rwanda | China, USA, Japan, Rwanda, Chile | No known country of origin | China, USA, Japan, Rwanda, Chile | China, Chile, Japan, United States, Rwanda | No known country of o | Chile, China, Japan, Rwanda, United States | China, Chile, Japan, United States, Rwanda | China, USA, Japan, Rwanda, Chile | No known country of origin | China, Chile, Japan, United States, Rwanda | China, USA, Japan, Rwanda, Chile | No known country of o | Chile, China, Japan, Rwanda, United States, China, Chile, Japan, United States, Rwanda, China, USA, Japan, Rwanda, Chile, Rwanda, Chile, China, Japan, USA, Unknown | Chile, China, Japan, Rwanda, United States, China, Chile, Japan, United States, Rwanda, China, Chile, Japan, United States, Rwanda, Argentina, Australia, Austria, Belgium, Brazil, Cambodia, Canada, Colombia, Djibouti, Ecuador, Egypt, Estonia, Ethiopia, Fr</t>
  </si>
  <si>
    <t>Yuanling,Hunan Sheng</t>
  </si>
  <si>
    <t>Australia, Canada, China, Mozambique, Recycled/Scrap, Switzerland | Canada, Mozambique, China, Australia, Switzerland | Not disclosed per LBMA | Canada, Mozambique, China, Australia, Switzerland, China, No reason to believe sources from DRC or covered countries | Australia, Canada, China, Mozambique, Recycled/Scrap, Switzerland | China, Australia, Canada, Mozambique, Switzerland | China | Canada, Mozambique, China, Australia, Switzerland | China | China, Australia, Canada, Mozambique, Switzerland | Canada, Mozambi | Australia, Canada, China, Mozambique, Recycled/Scrap, Switzerland | China, Australia, Canada, Mozambique, Switzerland | China | Canada, Mozambique, China, Australia, Switzerland | China, Australia, Canada, Mozambique, Switzerland | China | Canada, Mozambi | Australia, Canada, China, Mozambique, Recycled/Scrap, Switzerland, Australia, Canada, China, Mozambique, Switzerland, Canada, Mozambique, China, Australia, Switzerland, China, China, Australia, Canada, Mozambique, Switzerland, China, Australia, Canada, Mo</t>
  </si>
  <si>
    <t>Hanau, Hessen</t>
  </si>
  <si>
    <t>Not disclosed by supplier, RCOI confirmed per RMI | Recycled, scrap | 0 | scrap | RCOI confirmed per RMI | RCOI confirmed as per RMI. | RCOI Validated by RMI protocols | RCOI confirmed as per RMI. | Recycled, scrap | 0 | scrap | RCOI confirmed per RMI | RCOI confirmed as per RMI. | LR, R/S | Not disclosed | RCOI confirmed per RMI | 0 | NA | Sourced from Mines/Recyale/Scrap | Recycled and mining not disclosed by supplier | RCOI Validated by RMI protocols | RCOI confirmed as per RMI. | Recycled, scrap | 0 | scrap | RCOI confirmed per RMI | RCOI confirmed as per RMI. | LR, R/S | Some a | 0, JAPAN | Recycled, scrap | Recycled, L1,L2 | Not disclosed per LBMA | Not Disclosed per LBMA | Recycled | RCOI confirmed as per RMI but not disclosed by LBMA | recycled | Some are recycled or scrap sourced but not all. | Recycled or scrap | Some are rec</t>
  </si>
  <si>
    <t>Australia, Bolivia (Plurinational State of), Canada, Chile, China, France, Germany, Hong Kong, India, Ireland, Japan, Malaysia, Peru, Recycled/Scrap, Saudi Arabia, Singapore, South Africa, Switzerland, Turkey, United Arab Emirates, United States of Americ | Australia, Bolivia (Plurinational State of), Canada, Chile, China, France, Germany, Hong Kong, India, Ireland, Japan, Jersey, Malaysia, Peru, Recycled/Scrap, Saudi Arabia, Singapore, South Africa, Switzerland, Turkey, United Arab Emirates, United States | Hong Kong, United States, Malaysia, United Arab Emirates, Bolivia, Switzerland, Saudi Arabia, Turkey, China, Jersey, Chile, Australia, Peru, Germany | Not disclosed per LBMA | Australia, Canada, Chile, China, France, Germany, Hong Kong, India, Ireland, Japan, Malaysia, Peru, Recycled/Scrap, Singapore, South Africa, Switzerland, Turkey, United Arab Emirates, United States | Hong Kong, United States, Malaysia, United Arab Emirates, Bolivia, Switzerland, Saudi Arabia, Turkey, China, Jersey, Australia, Chile, Peru, Germany | Chile, Germany, Recycled/Scrap, Switzerland, USA, China, India, South Africa, Malaysia, Peru, Australia, Boliva, Chile, Germany, Recycled/Scrap, Switzerland, USA, China, India, South Africa, Malaysia, Peru, Australia, Bolivia, Does not source from DRC or | Australia, Bolivia (Plurinational State of), Canada, Chile, China, France, Germany, Hong Kong, India, Ireland, Japan, Jersey, Malaysia, Peru, Recycled/Scrap, Saudi Arabia, Singapore, South Africa, Switzerland, Turkey, United Arab Emirates, United States | | Excludes Covered Countries and CAHRA</t>
  </si>
  <si>
    <t>Fanling,Hong Kong SAR</t>
  </si>
  <si>
    <t>RCOI confirmed per RMI | RCOI confirmed as per RMI., RCOI confirmed per RMI, recycled, recycled and scrap, Various mines + recycled + scrap | name of mine unknown; not recycled or scrap | Various mines + recycled + scrap | 0 | RCOI confirmed as per RMI. | RECYCLED; Philippine associated smelting &amp; Refining corporation; Heraeus Ltd. Hong Kong | Approved by LBMA Good Delivery Sourcing and RJC Sourcing | RCOI confirmed per RMI | RECYCLED; Phi | 0 | recycled and scrap | Various mines + recycled + scrap | recycled | Heraeus Ltd. Hong Kong | UNKOWN | Recycled or scrap, and mining not disclosed by supplier | Sourced from Mines/Recyale/Scrap | RCOI confirmed per RMI | Philippine associated smelting &amp;</t>
  </si>
  <si>
    <t>Australia, Austria, Brazil, Canada, Chile, China, France, Germany, Hong Kong, Indonesia, Japan, Malaysia, Mexico, Mongolia, Mozambique, Peru, Philippines, Recycled/Scrap, Singapore, South Africa, Switzerland, Taiwan, Thailand, United States, Viet Nam | Singapore, Viet Nam, Hong Kong, Philippines, Japan, Malaysia, Thailand, Switzerland, Canada, Mozambique, China, Taiwan, South Africa, Australia, France, Laos, Peru, Germany | Various mines from Philippines, Thailand, Laos + recycled + scrap | Viet Nam, Singapore, Hong Kong, Philippines, Japan, Malaysia, Thailand, Switzerland, Canada, Mozambique, China, Taiwan, South Africa, France, Australia, Laos, Peru, Germany | Not disclosed per LBMA | Australia, Austria, Brazil, Canada, Chile, China, France, Germany, Hong Kong, Indonesia, Japan, Malaysia, Mexico, Mongolia, Mozambique, Peru, Philippines, Recycled/Scrap, Singapore, South Africa, Switzerland, Thailand, United States, Vietnam | CHINA, Does not source from DRC or covered countries, From various mines from Philippines, Thailand, Laos, China, Hong Kong + recycled + scrap, RCOI confirmed as per RMI., RCOI confirmed per RMI, recycled, recycled and scrap, Singapore, Viet Nam, Hong Kon | name of mine unknown; not recycled or scrap | Australia, Austria, Brazil, Canada, Chile, China, France, Germany, Hong Kong, Indonesia, Japan, Malaysia, Mexico, Mongolia, Mozambique, Peru, Philippines, Recycled/Scrap, Singapore, South Africa, Switzerland, Taiwan, Thailand, United States, Viet Nam | Re | Australia, Austria, Brazil, Canada, Chile, China, France, Germany, Hong Kong, Indonesia, Japan, Malaysia, Mexico, Mongolia, Mozambique, Peru, Philippines, Recycled/Scrap, Singapore, South Africa, Switzerland, Taiwan, Thailand, United States, Viet Nam | 0</t>
  </si>
  <si>
    <t>Pforzheim, Baden-Württemberg</t>
  </si>
  <si>
    <t>Heimerle + Meule GmbH, Not disclosed by supplier, RCOI confirmed as per RMI., RCOI confirmed per RMI | Recycled, Scrap and mines | 0 | RCOI confirmed as per RMI. | Approved by LBMA Good Delivery Sourcing | RCOI confirmed per RMI | RCOI confirmed as per RMI. | RCOI Validated by RMI protocols | RCOI confirmed as per RMI. | Recycled, Scrap and mines | 0 | RCO | RCOI confirmed per RMI | 0 | NA | Not disclosed by supplier | Sourced from Mines/Recyale/Scrap | RCOI confirmed per RMI | Not disclosed per LBMA | RCOI Validated by RMI protocols | RCOI confirmed as per RMI. | Recycled, Scrap and mines | 0 | RCOI confirmed as per RMI. | Approved | 0, CHINA | Recycled, Scrap | Not disclosed per LBMA | Not Disclosed per LBMA | Recycled and scrap sourced | RCOI confirmed as per RMI but not disclosed by LBMA | Some are recycled or scrap sourced but not all. | Recycled, Scrap | CHINA | RCOI confirmed as</t>
  </si>
  <si>
    <t>Australia,Austria,Brazil,Canada,China,Democratic Republic of the Congo,Germany,Hong Kong,Indonesia,Italy,Jersey,Malaysia,Mexico,Mongolia,Niger,Nigeria,Philippines,Recycled/Scrap,Singapore,South Africa,Turkey,United States of America | Australia, Austria, Brazil, Canada, China, Germany, Hong Kong, Italy, Jersey, Malaysia, Mexico, Mongolia, Mozambique, Niger, Nigeria, Philippines, Recycled/Scrap, Singapore, South Africa, Turkey, United States | Recycle/Scrap, Hong Kong, Philippines, Malaysia, Canada, Mongolia, Austria, Mozambique, China, Mexico, South Africa, Jersey, Australia, Germany | Recycle/Scrap, Hong Kong, Philippines, Malaysia, Canada, Austria, Mongolia, Mozambique, China, South Africa, Mexico, Jersey, Australia, Germany | Not disclosed per LBMA | Australia, Austria, Brazil, Canada, China, Democratic Republic of the Congo, Germany, Hong Kong, Indonesia, Italy, Malaysia, Mexico, Mongolia, Niger, Nigeria, Philippines, Recycled/Scrap, Singapore, South Africa, Turkey, United States | Recycle/Scrap, Hong Kong, Philippines, Malaysia, Canada, Austria, Mongolia, Mozambique, China, Mexico, South Africa, Jersey, Australia, Germany | Does not source from DRC or covered countries, Germany, Recycled/Scrap, China, Philippines, Malaysia, Canada, Austria, Mongolia, Mozambique, Mexico, South Africa, USA, Australia, Turkey, Italy, GERMANY; UNKNOWN, Mineral sourcing not disclosed by LBMA, RCO | Australia, Austria, Brazil, Canada, China, Germany, Hong Kong, Italy, Jersey, Malaysia, Mexico, Mongolia, Mozambique, Niger, Nigeria, Philippines, Recycled/Scrap, Singapore, South Africa, Turkey, United States | Recycled/Scrap, Germany, Austria, China, Au | Australia, Austria, Brazil, Canada, China, Germany, Hong Kong, Italy, Jersey, Malaysia, Mexico, Mongolia, Mozambique, Niger, Nigeria, Philippines, Recycled/Scrap, Singapore, South Africa, Turkey, United States | 0 | NA | the DRC or an adjoining country(co</t>
  </si>
  <si>
    <t>Seo-gu, Incheon-gwangyeoksi</t>
  </si>
  <si>
    <t>RCOI confirmed per RMI, Some are recycled or scrap sourced but not all. , Some are recyled/scrap sourced but not all. | Recycled, Scrap and mines | 0 | Some are recyled/scrap sourced but not all. | RCOI confirmed per RMI | Some are recycled/scrap sourced but not all. | Some are recycled/scrap sourced but not all. | Recycled, Scrap and mines | 0 | Some are recyled/scrap sou | RCOI confirmed per RMI | Sourced from Mines/Recyale/Scrap | Recycled and mining not disclosed by supplier | Some are recycled or scrap sourced but not all. | Some are recycled/scrap sourced but not all. | Recycled, Scrap and mines | 0 | Some are recyled/scrap sourced but not all. | 0, Some are recycled or scrap sourced but not all | not available | Recycled, Scrap and mines | Recycled, Scrap and mines | Recycled, Scrap and mines, not disclosed by supplier, Some are recycled or scrap sourced but not all., Unknown, but some recycled/s | 0, KOREA, REPUBLIC OF, LR, R/S, No information, RCOI confirmed per RMI, Recycled and mining not disclosed by supplier, Recycled and scrap, and mines not disclosed by supplier, Recycled, Scrap and mines, Recycled, Scrap and mines | Some are recycled or scr</t>
  </si>
  <si>
    <t>Australia, Austria, Brazil, Canada, Chile, China, Colombia, Germany, Guyana, India, Indonesia, Japan, Malaysia, Mexico, Peru, Recycled/Scrap, South Africa, Switzerland, United Kingdom, United States of America | Argentina, Australia, Austria, Brazil, Canada, Chile, China, Colombia, Ecuador, Ethiopia, Germany, Guyana, India, Indonesia, Japan, Korea, Malaysia, Mexico, Mongolia, Namibia, Peru, Recycled/Scrap, South Africa, Switzerland, United Kingdom, United States | No known country of origin | Due diligence results pending | Not disclosed per LBMA | Argentina, Australia, Austria, Brazil, Canada, Chile, China, Colombia, Ecuador, Germany, Guyana, India, Indonesia, Japan, Republic of Korea, Malaysia, Mexico, Mongolia, Namibia, Peru, Recycled/Scrap, South Africa, Switzerland, United Kingdom, United State | Canada, China, USA, Japan, United Kingdom, Mexico, South Africa, Australia, Switzerland, Indonesia, Republic Of Korea, Recycled/Scrap, Does not source from DRC or covered countries, Excludes Covered Countries and CAHRA, Mineral sourcing LR,R/S, No known c | Excludes Covered Countries and CAHRA | Recycled/Scrap, Korea, Canada, Japan, United States, China, Indonesia, Australia, Switzerland, United Kingdom, Mexico, South Africa | Argentina, Australia, Austria, Belgium, Benin, Bolivia, Brazil, Burkina Faso, Cambodia, Canada, Chile, China, Colombia, Djibouti, Ecuador, Egypt, Eritrea, Estonia, Ethiopia, France, Germany, Ghana, Guatemala, Guinea, Guyana, Honduras, Hungary, India, Indo</t>
  </si>
  <si>
    <t>Fuyang,Zhejiang Sheng</t>
  </si>
  <si>
    <t>China, Japan, Korea, Recycled/Scrap | China, Korea, Republic of | Not disclosed per LBMA | China, Japan, Republic of Korea, Recycled/Scrap | China, Korea, Republic of, China, Republic Of Korea, Japan, Recycled/Scrap, No reason to believe sources from DRC or covered countries | China, Japan, Korea, Recycled/Scrap | Recycled/Scrap, China, Korea, Japan | China, Republic Of Korea, Japan, Recycled/Scrap | Bolivia, Brazil, China, Canada, Indonesia, Malaysia, Peru, Recycled/Scrap, DRC or an adjoining country (Covered Countries), Myanm | China, Japan, Korea, Recycled/Scrap | Recycled/Scrap, China, Korea, Japan | China, Republic Of Korea, Japan, Recycled/Scrap | China, Korea, Republic of | Recycled/Scrap, China, Korea, Japan | China, Republic Of Korea, Japan, Recycled/Scrap | Bolivia, Braz | China, Japan, Korea, Recycled/Scrap, China, Japan, Republic of Korea, Recycled/Scrap, China, Republic Of Korea, Japan, Recycled/Scrap, Recycled/Scrap, China, Korea, Japan, Unknown | China, Japan, Korea, Recycled/Scrap, China, Japan, Republic of Korea, Recycled/Scrap, China, Korea, Republic of, China, Republic Of Korea, Japan, Recycled/Scrap, Recycled/Scrap, China, Korea, Japan, Recycled/Scrap, China, Korea, Japan, Canada, Chile, Aust</t>
  </si>
  <si>
    <t>Zhaoyuan,Shandong Sheng</t>
  </si>
  <si>
    <t>China, Indonesia, Recycled/Scrap, Uzbekistan | China | Not disclosed per LBMA | China, China, Recycled/Scrap, Indonesia, Uzbekistan, No reason to believe sources from DRC or covered countries | China, Indonesia, Recycled/Scrap, Uzbekistan | Recycled/Scrap, China, Indonesia, Uzbekistan | China, Recycled/Scrap, Indonesia, Uzbekistan | China | China, Recycled/Scrap, Indonesia, Uzbekistan | Recycled/Scrap, China, Indonesia, Uzbekistan | China | Recy | China, Indonesia, Recycled/Scrap, Uzbekistan | Recycled/Scrap, China, Indonesia, Uzbekistan | China, Recycled/Scrap, Indonesia, Uzbekistan | China | Recycled/Scrap, China, Indonesia, Uzbekistan | China, Recycled/Scrap, Indonesia, Uzbekistan | China | Chin | China, Indonesia, Recycled/Scrap, Uzbekistan, China, Indonesia, Uzbekistan, Recycled/Scrap, China, Recycled/Scrap, Indonesia, Uzbekistan, Recycled/Scrap, China, Indonesia, Uzbekistan, Unknown | China, China, Argentina, Chile, Hong Kong, Indonesia, Philippines, Singapore, South Africa, Switzerland, Recycled/Scrap, Liechtenstein, China, Indonesia, Recycled/Scrap, Uzbekistan, China, Indonesia, Uzbekistan, Recycled/Scrap, China, Recycled/Scrap, Indo</t>
  </si>
  <si>
    <t>Lanzhou,Gansu Sheng</t>
  </si>
  <si>
    <t>China, Recycled/Scrap | China | Not disclosed per LBMA | China, No reason to believe sources from DRC or covered countries | China, Recycled/Scrap | China | China | China, Recycled/Scrap, Eritrea, United States | China, Recycled/Scrap | China, Recycled/Scrap | China | China, Recycled/Scrap | China | China | China | China, Recycled/Scrap, Eritrea, United States | China, Recycled/Scrap | CHINA | CHN | China, China, Recycled/Scrap, Unknown</t>
  </si>
  <si>
    <t>Novosibirsk, Novosibirskaya oblast'</t>
  </si>
  <si>
    <t>Novosibirsk | 0 | RCOI confirmed as per RMI. | Approved by LBMA Good Delivery Sourcing | RCOI confirmed per RMI | RCOI confirmed as per RMI. | Not disclosed per LBMA | Novosibirsk | 0 | RCOI confirmed as per RMI. | Approved by LBMA Good Delivery Sourcing | RCOI confirmed per RMI | RCOI confirmed as per RMI. | 0, AUSTRIA | Novosibirsk | Not disclosed per LBMA | RCOI confirmed as per RMI but not disclosed by LBMA | AUSTRIA | Novosibirsk | RCOI confirmed as per CFSI but not disclosed by LBMA | Not disclosed per LBMA | Not disclosed by supplier, Unknown, but some</t>
  </si>
  <si>
    <t>Argentina, Austria, Belgium, Brazil, Cambodia, Canada, Chile, China, Colombia, Ethiopia, Germany, India, Indonesia, Italy, Japan, Kazakhstan, Korea, Malaysia, Namibia, Peru, Philippines, Recycled/Scrap, Russian Federation, Switzerland, United States | Canada, Russian Federation, Philippines, China, Brazil, Italy, Malaysia, Bolivia, Switzerland, Peru | Canada, Russian Federation, China, Philippines, Brazil, Italy, Malaysia, Bolivia, Peru, Switzerland | Not disclosed per LBMA | Argentina, Brazil, Canada, Chile, China, Colombia, Ethiopia, Germany, India, Indonesia, Japan, Kazakhstan, Republic of Korea, Malaysia, Peru, Philippines, Russian Federation | Argentina, Austria, Belgium, Brazil, Cambodia, Canada, Chile, China, Colombia, Ethiopia, Germany, India, Indonesia, Italy, Japan, Kazakhstan, Korea, Malaysia, Namibia, Peru, Philippines, Recycled/Scrap, Russian Federation, Switzerland, United States | Rec | Argentina, Austria, Belgium, Brazil, Cambodia, Canada, Chile, China, Colombia, Ethiopia, Germany, India, Indonesia, Italy, Japan, Kazakhstan, Korea, Malaysia, Namibia, Peru, Philippines, Recycled/Scrap, Russian Federation, Switzerland, United States | Not</t>
  </si>
  <si>
    <t>Honjo, Saitama</t>
  </si>
  <si>
    <t>0 | NA | Recycled, Scrap | Recycled or scrp | RCOI confirmed per RMI | Recycled, Scrap | Recycled | RCOI Validated by RMI protocols | Some are recycled/scrap sourced but not all. | Recycled, Scrap and mines | 0 | Recyled/Scrap | R/S | Recycled, Scrap | Re | RCOI confirmed per RMI, Recycled, Scrap, Recyled/Scrap | Some are recycled or scrap sourced but not all. | Recycled, Scrap and mines | 0 | Recyled/Scrap | R/S | Recycled, Scrap | Recycled, Scrap | Some are recycled/scrap sourced but not all. | RCOI Validated by RMI protocols | Some are recycled/scrap sourced but not all. | Recycled, Scrap and mines | 0 | Recyl | RCOI confirmed per RMI | Scrap</t>
  </si>
  <si>
    <t>Australia,Brazil,Canada,China,India,Indonesia,Japan,Panama,Recycled/Scrap,Russian Federation | Australia, Brazil, Canada, China, India, Indonesia, Japan, Korea, Mozambique, Panama, Recycled/Scrap, Russian Federation | Australia, Brazil, Canada, China, India, Indonesia, Japan, Korea, Mozambique, Panama, Recycled/Scrap, Russian Federation | 0 | NA | Mineral sourcing R/S, Recycled | Recycled or scrp | RCOI confirmed per RMI | Mineral sourcing R/S | Recycled | Recycled, Sc | Recycle/Scrap, Canada, Mozambique, Japan, Bolivia, Australia, Indonesia | Recycle/Scrap, Canada, Mozambique, Japan, Australia, Bolivia, Indonesia | R/S | Australia, Brazil, Canada, China, India, Indonesia, Japan, Republic of Korea, Panama, Recycled/Scrap, Russian Federation | Does not source from DRC or covered countries, Mineral sourcing R/S, RCOI confirmed per RMI, Recycle/Scrap, Canada, Mozambique, Japan, Australia, Bolivia, Indonesia, Recycle/Scrap, Canada, Mozambique, Japan, Bolivia, Australia, Indonesia, Recycled/Scrap, | Some are recycled or scrap 
sourced but not all. | Australia, Brazil, Canada, China, India, Indonesia, Japan, Korea, Mozambique, Panama, Recycled/Scrap, Russian Federation | Recycled/Scrap, Japan, Canada, Indonesia, Australia, Mozambique | L1, R/S | Known Countries from which LBMA Good Delivery List Refin | Recycled/Scrap, Japan, Canada, Indonesia, Australia, Mozambique | Scrap</t>
  </si>
  <si>
    <t>Kosaka, Akita</t>
  </si>
  <si>
    <t>Huckleberry | 0 | NA | Huckleberry | Recycled, from Huckleberry | RCOI confirmed per RMI | Recycled or scrap, and mining not disclosed by supplier | Sourced from Mines/Recyale/Scrap | Recycled | Some are recycled or scrap sourced but not all. | Huckleberry | JAPAN/ Aus | Huckleberry, RCOI confirmed per RMI, Recycled, Some are recyled/scrap sourced but not all. | (include recycled) | Recycled, Scrap, from Huckleberry | 0 | Some are recyled/scrap sourced but not all. | www.responsiblemineralsinitiative.org | LR, R/S | RCOI confirmed per RMI | Recycled, from Huckleberry | www.responsiblemineralsinitiative.org | Some are recycled/scrap s | Some are recyled/scrap sourced but not all | Not disclosed | RCOI confirmed per RMI | 0, Canada
recycled | INDONESIA | Recycled, from Huckleberry | Recycled or Scrap | Some are recycled or scrap sourced but not all. | RCOI Confirmed as per CSFI | Not disclosed | Huckleberry | Some are recycled or scrap sourced but not all | Canada
recycled</t>
  </si>
  <si>
    <t>Argentina, Australia, Austria, Belgium, Brazil, Cambodia, Canada, Chile, China, Colombia, Ecuador, Egypt, Estonia, France, Germany, Guyana, Hong Kong, Hungary, India, Indonesia, Ireland, Israel, Japan, Kazakhstan, Luxembourg, Malaysia, Mexico, Mongolia, N | Canada
recycled | Argentina, Australia, Austria, Belgium, Brazil, Cambodia, Canada, Chile, Colombia, Ecuador, Ethiopia, Germany, Guyana, Hungary, India, Japan, Kazakhstan, Korea, Luxembourg, Malaysia, Mexico, Mongolia, Myanmar, Namibia, Peru, Portugal, Recycled/Scrap, Taiw | Myanmar, Cambodia, Malaysia, Kazakhstan, Portugal, Mongolia, Austria, Luxembourg, Brazil, Guyana, Korea, Republic of, Chile, Laos, Ecuador, Colombia, Argentina, Hungary, Japan, India, Canada, Belgium, Namibia, Taiwan, Peru, Germany, Ethiopia, Russian Fede | Myanmar, Cambodia, Malaysia, Kazakhstan, Portugal, Austria, Mongolia, Luxembourg, Korea, Republic of, Brazil, Guyana, Chile, Laos, Colombia, Ecuador, Argentina, Hungary, Japan, India, Canada, Belgium, Namibia, Taiwan, Peru, Germany, Ethiopia, Russian Fede | Myanmar, Cambodia, Malaysia, Kazakhstan, Portugal, Mongolia, Austria, Luxembourg, Korea, Republic of, Brazil, Guyana, Chile, Laos, Ecuador, Colombia, Argentina, Hungary, Japan, India, Canada, Belgium, Namibia, Taiwan, Peru, Ethiopia, Germany, Russian Fede | L1, R/S | Argentina, Australia, Austria, Belgium, Brazil, Cambodia, Canada, Chile, China, Colombia, Ecuador, Egypt, Estonia, France, Germany, Guyana, Hong Kong, Hungary, India, Indonesia, Ireland, Israel, Japan, Kazakhstan, Republic of Korea, Luxembourg, Malaysia, | Myanmar, Cambodia, Malaysia, Kazakhstan, Portugal, Austria, Mongolia, Luxembourg, Guyana, Korea, Republic of, Brazil, Chile, Laos, Colombia, Ecuador, Argentina, Hungary, Japan, India, Canada, Belgium, Namibia, Taiwan, Peru, Ethiopia, Germany, Russian Fede | Canada
recycled, Does not source from DRC or covered countries, Mineral sourcing LR,R/S, from Canada, Myanmar, Cambodia, Malaysia, Kazakhstan, Portugal, Austria, Mongolia, Luxembourg, Guyana, Brazil, Korea, Republic of, Chile, Laos, Colombia, Ecuador, Arg | (include recycled) | Includes CAHRA | Recycled/Scrap, Canada, Japan, Australia, Mexico, Germany, Chile, Peru, Guyana, Colombia, Ecuador, Brazil, Argentina, India, Austria, Malaysia, Mongolia, Portugal, Cambodia, Hungary, Kazakhstan, Korea, Luxembourg, Myanmar, Namibia, Ethiopia, Belgium, Taiw | JAPAN/ Australia/ CANADA (L1) | Canada</t>
  </si>
  <si>
    <t>Gimpo, Gyeonggi-do</t>
  </si>
  <si>
    <t>Sourced from Mines/Recyale/Scrap | Recycled, Scrap | Recycled, Scrap | Korea | Recyled/Scrap | Recycled, Scrap | 0 | Recyled/Scrap | Recyled/Scrap | Korea | R/S | 0 | Sourced from Mines/Recyale/Scrap | RCOI confirmed per RMI | RCOI confirmed per RMI, Recycled, Scrap, Recyled/Scrap | Recycled | Recycled, Scrap | 0 | Recyled/Scrap | Recyled/Scrap | Korea | Korea | Recyled/Scrap | Recycled, Scrap | 0 | Recyled/Scrap | Recyled/Scrap | Korea | R/S | 0 | Recyled/Scrap | RCOI confirmed per RMI | 0, Recycled, Scrap, TAIWAN, PROVINCE OF CHINA | Recycled, Scrap | Recycled/Scrap | Recycled | TAIWAN, PROVINCE OF CHINA | Recycled, Scrap | Recycled/Scrap, Unknown, but some recycled/scrap</t>
  </si>
  <si>
    <t>Australia, Brazil, China, Germany, Japan, Panama, Recycled/Scrap, Saudi Arabia, South Africa | Australia, Brazil, China, Germany, Japan, Kazakhstan, Korea, Panama, Recycled/Scrap, Saudi Arabia, South Africa, Taiwan | Australia, Brazil, China, Germany, Japan, Kazakhstan, Korea, Panama, Recycled/Scrap, Saudi Arabia, South Africa, Taiwan | Recycled/Scrap Only | Recycled/Scrap Only | Recycled/Scrap, Republic Of Korea, Brazil, South Africa, Australia, Republic Of Korea, Ja | Recycle/Scrap, Korea, Republic of, Brazil, South Africa, Australia | R/S | Australia, Brazil, China, Germany, Japan, Republic of Korea, Panama, Recycled/Scrap, South Africa | Recycle/Scrap, Brazil, Korea, Republic of, South Africa, Australia | Does not source from DRC or covered countries, Mineral sourcing R/S, RCOI confirmed per RMI, Recycle/Scrap, Brazil, Korea, Republic of, South Africa, Australia, Recycled/Scrap Only, Recycled/Scrap, Republic Of Korea, Brazil, South Africa, Australia, Repub | Korea | Australia, Brazil, China, Germany, Japan, Kazakhstan, Korea, Panama, Recycled/Scrap, Saudi Arabia, South Africa, Taiwan | Recycled/Scrap, Korea, Australia, Brazil, South Africa, Japan, China, Kazakhstan, Saudi Arabia | R/S | Recycled/Scrap Only | 0 | Recy | Recycled/Scrap Only | Recycled/Scrap, Korea, Australia, Brazil, South Africa, Japan, China, Kazakhstan, Saudi Arabia | Recycled</t>
  </si>
  <si>
    <t>Huangshi,Hubei Sheng</t>
  </si>
  <si>
    <t>Recycled or scrap, More than 80% of gold source coming from recycle &amp; scrap. | 0, Unknown, Unknown, but some recycled/scrap | 0, Unknown, but some recycled/scrap | 0, Unknown, Unknown, but some recycled/scrap</t>
  </si>
  <si>
    <t>Australia, Belgium, Canada, Chile, China, Hong Kong, Japan, Korea, Malaysia, Mexico, Recycled/Scrap, Singapore, South Africa, Switzerland, United Kingdom, United States, Uzbekistan | Australia, Belgium, Canada, Chile, China, Hong Kong, Japan, Korea, Malaysia, Mexico, Recycled/Scrap, Singapore, South Africa, Switzerland, United Kingdom, United States, Uzbekistan | China, Australia, Belgium, Canada, Chile, Japan, Malaysia, Mexico, Singa | Singapore, Hong Kong, United States, Japan, Uzbekistan, United Kingdom, Malaysia, Switzerland, Canada, Belgium, China, South Africa, Mexico, Chile, Australia | Singapore, Hong Kong, United States, Japan, Uzbekistan, United Kingdom, Malaysia, Switzerland, Canada, Belgium, China, Mexico, South Africa, Australia, Chile | Not disclosed per LBMA | Australia, Belgium, Canada, Chile, China, Hong Kong, Japan, Republic of Korea, Malaysia, Mexico, Recycled/Scrap, Singapore, South Africa, Switzerland, United Kingdom, United States, Uzbekistan | Australia, Belgium, Canada, Chile, China, Hong Kong, Japan, Korea, Malaysia, Mexico, Recycled/Scrap, Singapore, South Africa, Switzerland, United Kingdom, United States, Uzbekistan, Australia, Belgium, Canada, Chile, China, Hong Kong, Japan, Malaysia, Mex</t>
  </si>
  <si>
    <t>Chiyoda, Tokyo</t>
  </si>
  <si>
    <t>RCOI confirmed per RMI, Recyled/Scrap, Some are recycled or scrap sourced but not all. | not available | 0 | Some are recyled/scrap sourced but not all. | RCOI confirmed per RMI | Some are recylced/scrap sourced but not all. | Japan | Japan | RCOI Validated by RMI protocols | Some are recylced/scrap sourced but not all. | not available | 0 | | RCOI confirmed per RMI | Sourced from Mines/Recyale/Scrap | Recycled and mining not disclosed by supplier | Recycled, Scrap | Japan | RCOI Validated by RMI protocols | Some are recylced/scrap sourced but not all. | not available | 0 | Some are recyled/scrap sourced but not all. | | 0, recycled, Recycled, Scrap, Unknown, but some recycled/scrap</t>
  </si>
  <si>
    <t>Argentina, Australia, Austria, Brazil, Canada, Chile, China, Germany, Guyana, India, Indonesia, Japan, Kazakhstan, Malaysia, Mongolia, Namibia, Niger, Nigeria, Panama, Peru, Poland, Portugal, Recycled/Scrap, Turkey, United States of America | Argentina, Australia, Austria, Brazil, Canada, Chile, China, Ethiopia, Germany, Guyana, India, Indonesia, Japan, Kazakhstan, Malaysia, Mongolia, Namibia, Niger, Nigeria, Panama, Peru, Poland, Portugal, Recycled/Scrap, Sierra Leone, Turkey, United States | Canada, United States, Japan, Chile, Australia, Peru, Indonesia | Canada, United States, Japan, Australia, Chile, Peru, Indonesia | Not disclosed per LBMA | Argentina, Australia, Austria, Brazil, Canada, Chile, China, Germany, Guyana, India, Indonesia, Japan, Kazakhstan, Malaysia, Mongolia, Namibia, Niger, Nigeria, Panama, Peru, Poland, Portugal, Recycled/Scrap, Turkey, United States | Canada, United States, Japan, Australia, Chile, Peru, Indonesia, Canada, United States, Japan, Chile, Australia, Peru, Indonesia, Canada, USA, Japan, Australia, Chile, Peru, Indonesia, Recycled/Scrap, Germany, Turkey, Does not source from DRC or covered c | Argentina, Australia, Austria, Brazil, Canada, Chile, China, Ethiopia, Germany, Guyana, India, Indonesia, Japan, Kazakhstan, Malaysia, Mongolia, Namibia, Niger, Nigeria, Panama, Peru, Poland, Portugal, Recycled/Scrap, Sierra Leone, Turkey, United States | | Recycled/Scrap, Japan, Australia, Indonesia, Peru, Canada, United States, Chile, Germany, Turkey</t>
  </si>
  <si>
    <t>0, INDONESIA | Recycled or Scrap | Not disclosed per LBMA | Not disclosed | RCOI confirmed as per RMI but not disclosed by LBMA | Not disclosed by supplier | Some are recycled or scrap sourced but not all. | Not disclosed by supplier | Scrap | INDONESIA | | Not disclosed by supplier, RCOI confirmed as per RMI., RCOI confirmed per RMI | Scrap | Not disclosed by supplier | 0 | RCOI confirmed as per RMI. | Scrap | Approved by LBMA Good Delivery Sourcing | RCOI confirmed per RMI | Scrap | RCOI confirmed as per RMI. | RCOI Validated by RMI protocols | RCOI confirmed as per RMI. | Not disclosed by su | RCOI confirmed per RMI | 0 | NA | Not disclosed by supplier | Sourced from Mines/Recyale/Scrap | RCOI confirmed per RMI | Not disclosed per LBMA | RCOI Validated by RMI protocols | RCOI confirmed as per RMI. | Not disclosed by supplier | 0 | RCOI confirmed as per RMI. | Scrap | A</t>
  </si>
  <si>
    <t>Andorra, Australia, Brazil, Canada, Chile, China, Germany, Hong Kong, India, Indonesia, Italy, Japan, Mexico, Peru, Recycled/Scrap, South Africa, Switzerland, Turkey, United Kingdom, United States of America | Andorra, Australia, Brazil, Canada, Chile, China, Germany, Hong Kong, India, Indonesia, Italy, Japan, Korea, Mexico, Peru, Recycled/Scrap, South Africa, Switzerland, Turkey, United Kingdom, United States | Andorra, Australia, Brazil, Canada, Chile, China, Germany, Hong Kong, India, Indonesia, Italy, Japan, Korea, Mexico, Peru, Recycled/Scrap, South Africa, Switzerland, Turkey, United Kingdom, United States, Andorra, Australia, Brazil, Canada, Chile, China, | Recycle/Scrap, Turkey, Mexico, Italy, Australia | Recycle/Scrap, Turkey, Italy, Mexico, Australia | Not disclosed per LBMA | Andorra, Australia, Brazil, Canada, Chile, China, Germany, Hong Kong, India, Indonesia, Italy, Japan, Republic of Korea, Mexico, Peru, Recycled/Scrap, South Africa, Switzerland, Turkey, United Kingdom, United States | Does not source from DRC or covered countries, Italy, Recycled/Scrap, Turkey, Mexico, Australia, Switzerland, Republic Of Korea, Mineral sourcing not disclosed by LBMA, RCOI confirmed as per RMI., RCOI confirmed per RMI, Recycle/Scrap, Turkey, Mexico, Ita | Italy | Andorra, Australia, Brazil, Canada, Chile, China, Germany, Hong Kong, India, Indonesia, Italy, Japan, Korea, Mexico, Peru, Recycled/Scrap, South Africa, Switzerland, Turkey, United Kingdom, United States | Recycled/Scrap, Italy, Australia, Mexico, Turkey, | Recycled/Scrap, Italy, Australia, Mexico, Turkey, Switzerland, Korea | Andorra, Australia, Brazil, Canada, Chile, China, Germany, Hong Kong, India, Indonesia, Italy, Japan, Korea, Mexico, Peru, Recycled/Scrap, South Africa, Switzerland, Turkey, United Kingdom, United States | 0 | NA | the DRC or an adjoining country(covered</t>
  </si>
  <si>
    <t>Kunming,Yunnan Sheng</t>
  </si>
  <si>
    <t>Canada, Chile, China, Congo, Democratic Republic of Congo, Japan, Recycled/Scrap | Canada, Chile, China, Congo, Democratic Republic of Congo, Japan, Recycled/Scrap, Canada, Chile, China, Japan, recycled/scrap, Canada, China, Chile, Canada, China, Chile, Recycled/Scrap, Japan, DRC, Canada, Chile, China, Japan, Recycled/Scrap, Recycled/Sc | Canada, China, Chile | Not disclosed per LBMA | Canada, Chile, China, Congo, Democratic Republic of the Congo, Japan, Recycled/Scrap | Canada, China, Chile, Canada, China, Chile, Recycled/Scrap, Japan, No reason to believe sources from DRC or covered countries | Canada, Chile, China, Congo, Democratic Republic of Congo, Japan, Recycled/Scrap | Recycled/Scrap, China, Canada, Chile, Japan | Canada, China, Chile, Recycled/Scrap, Japan | Canada, China, Chile | Canada, China, Chile, Recycled/Scrap, Japan | Recycled/Sc | Canada, Chile, China, Congo, Democratic Republic of Congo, Japan, Recycled/Scrap | Recycled/Scrap, China, Canada, Chile, Japan | Canada, China, Chile, Recycled/Scrap, Japan | Canada, China, Chile | Recycled/Scrap, China, Canada, Chile, Japan | Canada, Chi | Canada, Chile, China, Congo, Democratic Republic of Congo, Japan, Recycled/Scrap, Canada, China, Chile, Recycled/Scrap, Japan, DRC, Canada, Chile, China, Japan, Recycled/Scrap, Recycled/Scrap, China, Canada, Chile, Japan, Unknown</t>
  </si>
  <si>
    <t>Biel-Bienne, Bern</t>
  </si>
  <si>
    <t>0, No information, Not disclosed by supplier, Not disclosed per RJC, RCOI confirmed as per RMI., RCOI confirmed per RMI, Recycled, Scrap, Recycled, Scrap | RCOI confirmed as per RMI and disclosed by RJC, See aggregated data below for RJC Sourcing, SWITZER | Not disclosed by supplier, RCOI confirmed as per RMI., RCOI confirmed per RMI | Recycled, Scrap | 0 | RCOI confirmed as per RMI. | RCOI confirmed per RMI | RCOI confirmed as per RMI and disclosed by RJC | RCOI confirmed as per RMI and disclosed by RJC | Recycled, Scrap | 0 | RCOI confirmed as per RMI. | RCOI confirmed per RMI | RCOI | Sourced from Mines/Recyale/Scrap | Not disclosed by supplier | Not disclosed per RJC | RCOI confirmed as per RMI and disclosed by RJC | Recycled, Scrap | 0 | RCOI confirmed as per RMI. | RCOI confirmed per RMI | RCOI confirmed as per RMI and disclosed by | 0, Not disclosed by supplier, recycled, scrap, Unknown, but some recycled/scrap</t>
  </si>
  <si>
    <t>Andorra, Australia, Canada, Chile, China, Germany, Italy, Japan, Recycled/Scrap, Russian Federation, Switzerland | Andorra, Australia, Canada, Chile, China, Germany, Italy, Japan, Recycled/Scrap, Russian Federation, Switzerland, Andorra, Australia, Canada, Chile, China, Germany, Italy, Japan, Russia, Switzerland, Recycled/Scrap, Australia, Canada, Germany, Switzerland | Recycle/Scrap, Australia, Switzerland, Germany | R/S | Canada, Chile | Does not source from DRC or covered countries, Mineral sourcing not disclosed by RJC, RCOI confirmed as per RMI., RCOI confirmed per RMI, Recycle/Scrap, Australia, Switzerland, Germany, Recycled/Scrap, Australia, Switzerland, Germany, Canada, Unknown | Andorra, Australia, Canada, Chile, China, Germany, Italy, Japan, Recycled/Scrap, Russian Federation, Switzerland | Recycled/Scrap, Switzerland, Australia, Germany, Canada | R/S (RJC RCOI data) | 0 | Recycled/Scrap, Australia, Switzerland, Germany, Canada | Andorra, Australia, Canada, Chile, China, Germany, Italy, Japan, Recycled/Scrap, Russian Federation, Switzerland | Recycled/Scrap, Australia, Switzerland, Germany, Canada | Mineral R/S and mining from Switzerland, Australia, Germany, Canada | Not disclose | Andorra, Australia, Canada, Chile, China, Germany, Italy, Japan, Recycled/Scrap, Russian Federation, Switzerland, Andorra, Australia, Canada, Chile, China, Germany, Italy, Japan, Russia, Switzerland, Recycled/Scrap, recycled, scrap, Recycled/Scrap, Austra</t>
  </si>
  <si>
    <t>Montréal, Quebec</t>
  </si>
  <si>
    <t>Not disclosed by supplier, RCOI confirmed as per RMI., RCOI confirmed per RMI | Not disclosed by supplier | 0 | RCOI confirmed as per RMI. | Approved by LBMA Good Delivery Sourcing | RCOI confirmed per RMI | Indonesia | RCOI confirmed as per RMI. | (include recycled) | Scrap | (include recycled) | RCOI Validated by RMI protocols | RC | Recylced | RCOI confirmed per RMI | 0 | Conformant with regard to LBMA protocol | Not disclosed by supplier | Sourced from Mines/Recyale/Scrap | RCOI confirmed per RMI | Not disclosed per LBMA | (include recycled) | RCOI Validated by RMI protocols | RCOI confirmed as per RMI. | Not disclose | 0, Canada | BOLIVIA (PLURINATIONAL STATE OF) | Recycled or Scrap | Not disclosed per LBMA | Not Disclosed per LBMA | Recylced | RCOI confirmed as per RMI but not disclosed by LBMA | Canada | Not disclosed by supplier | Compliant Gold Smelter  (list in CFS</t>
  </si>
  <si>
    <t>Andorra, Argentina, Australia, Bolivia (Plurinational State of), Brazil, Canada, Chile, China, Democratic Republic of the Congo, Germany, India, Indonesia, Japan, Mexico, Peru, Portugal, Recycled/Scrap, Spain, Switzerland, United States of America, Zambia | Andorra, Argentina, Australia, Bolivia (Plurinational State of), Brazil, Canada, Chile, China, Congo, Democratic Republic of Congo, Germany, India, Indonesia, Japan, Korea, Mexico, Peru, Portugal, Recycled/Scrap, Spain, Switzerland, United States, Zambia | DRC- Congo (Kinshasa), Argentina, United States, Japan, Zambia, Switzerland, Canada, China, Chile, Australia, Peru, Germany, Indonesia | DRC- Congo (Kinshasa), Argentina, United States, Japan, Zambia, Switzerland, Canada, China, Australia, Chile, Peru, Germany, Indonesia | Not disclosed per LBMA | Andorra, Argentina, Australia, Bolivia (Plurinational State of), Brazil, Canada, Chile, China, Congo, Democratic Republic of the Congo, Germany, India, Indonesia, Japan, Republic of Korea, Mexico, Peru, Portugal, Recycled/Scrap, Spain, Switzerland, United | Does not source from DRC or covered countries, DRC- Congo (Kinshasa), Argentina, United States, Japan, Zambia, Switzerland, Canada, China, Australia, Chile, Peru, Germany, Indonesia, Mineral sourcing not disclosed by LBMA, RCOI confirmed as per RMI., RCOI | Various regions around the globe not including the DRC and its 9 adjacent countries</t>
  </si>
  <si>
    <t>Nacozari,Sonora</t>
  </si>
  <si>
    <t>Caridad Mines | 0, Unknown, but some recycled/scrap</t>
  </si>
  <si>
    <t>Chile, China, Germany, Japan, Korea, Mexico, Recycled/Scrap | Japan, China, Korea, Republic of, Mexico, Chile, Bolivia | China, Japan, Korea, Republic of, Mexico, Bolivia, Chile | Japan, China, Korea, Republic of, Mexico, Bolivia, Chile | Not disclosed per LBMA | Chile, China, Germany, Japan, Republic of Korea, Mexico, Recycled/Scrap | Chile, Mexico, China, Japan, Republic Of Korea, Bolivia,  Germany, Recycled/Scrap, China, Japan, Korea, Republic of, Mexico, Bolivia, Chile, Does not source from DRC or covered countries, Japan, China, Korea, Republic of, Mexico, Bolivia, Chile | Chile, China, Germany, Japan, Korea, Mexico, Recycled/Scrap | Recycled/Scrap, Mexico, China, Japan, Korea, Chile, Germany | Chile, Mexico, China, Japan, Republic Of Korea, Bolivia,  Germany, Recycled/Scrap | Sweden, Canada, Philippines, China, Brazil, Ita | Chile, China, Germany, Japan, Korea, Mexico, Recycled/Scrap | Recycled/Scrap, Mexico, China, Japan, Korea, Chile, Germany | Chile, Mexico, China, Japan, Republic Of Korea, Bolivia,  Germany, Recycled/Scrap | Smelter for further verification with supplier | Bolivia, Chile, China, Germany, Japan, Mexico, Republic of Korea, Recycled/Scrap, Chile, China, Germany, Japan, Korea, Mexico, Recycled/Scrap, Chile, Mexico, China, Japan, Republic Of Korea, Bolivia,  Germany, Recycled/Scrap, Recycled/Scrap, Mexico, China</t>
  </si>
  <si>
    <t>Not disclosed by supplier, RCOI confirmed as per RMI., RCOI confirmed per RMI | Recycled, Scrap | 0 | RCOI confirmed as per RMI. | Approved by LBMA Good Delivery Sourcing | RCOI confirmed per RMI | RCOI confirmed as per RMI. | RCOI Validated by RMI protocols | RCOI confirmed as per RMI. | Recycled, Scrap | 0 | RCOI confirmed as per R | RCOI confirmed per RMI | 0 | NA | RCOI confirmed per RMI | Not disclosed by supplier | Sourced from Mines/Recyale/Scrap | Not disclosed per LBMA | RCOI Validated by RMI protocols | RCOI confirmed as per RMI. | Recycled, Scrap | 0 | RCOI confirmed as per RMI. | Approved by LBMA Go | 0, non-disclosure, Not disclosed per RJC/LBMA, RCOI confirmed per RMI, THAILAND | Recycled or Scrap | Not disclosed per RJC | Not disclosed | RCOI confirmed as per RMI but not disclosed by RJC | Some are recycled or scrap sourced but not all. | Not disclo | 0, GERMANY, NA, No information, Not disclosed by supplier, Not disclosed per LBMA, Not disclosed per LBMA/RJC, Not disclosed per RJC/LBMA, RCOI confirmed as per RMI., RCOI confirmed per RMI, RCOI confirmed per RMI | Not disclosed by supplier | Sourced fro</t>
  </si>
  <si>
    <t>Andorra, Australia, Brazil, Canada, Chile, China, Finland, Germany, Indonesia, Ireland, Japan, Mexico, Peru, Recycled/Scrap, Sweden, Switzerland, Thailand | Japan, China, Brazil, Australia, Chile, Peru, Germany | Japan, China, Brazil, Chile, Australia, Peru, Germany | Not disclosed per RJC | China, Japan, Brazil, Chile, Australia, Peru, Germany | Canada, Sweden, Ireland, China, Finland, Indonesia, Recycled/Scrap, Japan, Brazil, Chile, Australia, Peru, Germany, Mexico, Thailand, Russia, China, Japan, Brazil, Australia, Chile, Peru, Germany, Does not source from DRC or covered countries, Japan, Chin | Andorra, Australia, Brazil, Canada, Chile, China, Finland, Germany, Indonesia, Ireland, Japan, Mexico, Peru, Recycled/Scrap, Sweden, Switzerland, Thailand | Recycled/Scrap, Germany, Chile, China, Australia, Japan, Brazil, Peru, Sweden, Canada, Thailand, F | Recycled/Scrap, Germany, Chile, China, Australia, Japan, Brazil, Peru, Sweden, Canada, Thailand, Finland, Indonesia, Ireland, Mexico | Andorra, Australia, Brazil, Canada, Chile, China, Finland, Germany, Indonesia, Ireland, Japan, Mexico, Peru, Recycled/Scrap, Sweden, Switzerland, Thailand | 0 | NA | the DRC or an adjoining country(covered countries) | RCOI confirmed per RMI | Mineral R/S | Andorra, Australia, Brazil, Canada, Chile, China, Finland, Germany, Indonesia, Ireland, Japan, Mexico, Peru, Recycled/Scrap, Sweden, Switzerland, Thailand, Andorra, Australia, Brazil, Canada, Chile, China, Finland, Germany, Indonesia, Ireland, Japan, Mexi</t>
  </si>
  <si>
    <t>Skelleftehamn, Västerbottens län [SE-24]</t>
  </si>
  <si>
    <t>Not disclosed by supplier, RCOI confirmed as per RMI., RCOI confirmed per RMI | Not disclosed by supplier | 0 | RCOI confirmed as per RMI. | Approved by LBMA Good Delivery Sourcing | RCOI confirmed per RMI | Not disclosed by supplier | RCOI confirmed as per RMI. | RCOI Validated by RMI protocols | RCOI confirmed as per RMI. | Not dis | RCOI confirmed per RMI | 0 | NA | Not disclosed by supplier | Not disclosed by supplier | Sourced from Mines/Recyale/Scrap | RCOI confirmed per RMI | Not disclosed per LBMA | RCOI Validated by RMI protocols | RCOI confirmed as per RMI. | Not disclosed by supplier | 0 | RCOI confi | 0, JAPAN | Boliben | Not disclosed by supplier | Not disclosed per LBMA | Not disclosed | RCOI confirmed as per RMI but not disclosed by LBMA | Some are recycled or scrap sourced but not all. | Not disclosed by supplier | JAPAN | Boliben | RCOI confirmed</t>
  </si>
  <si>
    <t>Australia,Brazil,Canada,China,Finland,Germany,Indonesia,Ireland,Italy,Japan,Lithuania,Panama,Philippines,Recycled/Scrap,Singapore,South Africa,Sweden,Switzerland | Australia, Brazil, Canada, China, Finland, Germany, Indonesia, Ireland, Italy, Japan, Lithuania, Panama, Philippines, Recycled/Scrap, Singapore, South Africa, Sweden, Switzerland | Canada, Sweden, China, Ireland, Finland, Indonesia | Canada, Sweden, Ireland, China, Finland, Indonesia | Not disclosed per LBMA | Canada, Sweden, China, Ireland, Finland, Indonesia, Canada, Sweden, Ireland, China, Finland, Indonesia, Does not source from DRC or covered countries, Mineral sourcing not disclosed by LBMA, RCOI confirmed as per RMI., RCOI confirmed per RMI, Sweden, Cana | Australia, Brazil, Canada, China, Finland, Germany, Indonesia, Ireland, Italy, Japan, Lithuania, Panama, Philippines, Recycled/Scrap, Singapore, South Africa, Sweden, Switzerland | Recycled/Scrap, Sweden, China, Finland, Ireland, Indonesia, Canada, Philip | Recycled/Scrap, Sweden, China, Finland, Ireland, Indonesia, Canada, Philippines, Japan, Brazil, Italy | Australia, Brazil, Canada, China, Finland, Germany, Indonesia, Ireland, Italy, Japan, Lithuania, Panama, Philippines, Recycled/Scrap, Singapore, South Africa, Sweden, Switzerland | 0 | NA | the DRC or an adjoining country(covered countries) | Mineral sour | Australia, Brazil, Canada, China, Finland, Germany, Indonesia, Ireland, Italy, Japan, Lithuania, Panama, Philippines, Recycled/Scrap, Singapore, South Africa, Sweden, Switzerland, Australia, Brazil, Canada, China, Finland, Germany, Indonesia, Ireland, Ita</t>
  </si>
  <si>
    <t>Quezon City, Rizal</t>
  </si>
  <si>
    <t>Not disclosed by supplier, RCOI confirmed as per RMI., RCOI confirmed per RMI | 0 | RCOI confirmed as per RMI. | Approved by LBMA Good Delivery Sourcing | RCOI confirmed per RMI | RCOI confirmed as per RMI. | RCOI confirmed as per RMI. | 0 | RCOI confirmed as per RMI. | Approved by LBMA Good Delivery Sourcing | RCOI confirmed per RMI | RCOI confirmed per RMI | Sourced from Mines/Recyale/Scrap | Not disclosed by supplier | Not disclosed per LBMA | RCOI confirmed as per RMI. | 0 | RCOI confirmed as per RMI. | Approved by LBMA Good Delivery Sourcing | RCOI confirmed per RMI | RCOI confirmed as per RMI. | See aggre | 0, Not disclosed per LBMA, PERU | From various mines + recycled + scrap | Not disclosed per LBMA | Not disclosed | RCOI confirmed as per RMI but not disclosed by LBMA | Some are recycled or scrap sourced but not all. | Not disclosed by supplier | Not disc | 0, No information, Not disclosed by supplier, Not disclosed per LBMA, PERU | From various mines + recycled + scrap | Not disclosed per LBMA | Not disclosed | RCOI confirmed as per RMI but not disclosed by LBMA | Some are recycled or scrap sourced but not</t>
  </si>
  <si>
    <t>Australia, Brazil, Canada, Chile, China, Finland, Germany, Hong Kong, India, Indonesia, Ireland, Italy, Japan, Mexico, Peru, Philippines, Recycled/Scrap, Sweden, Thailand, United States of America | Australia, Brazil, Canada, Chile, China, Finland, Germany, Hong Kong, India, Indonesia, Ireland, Italy, Japan, Mexico, Peru, Philippines, Recycled/Scrap, Sweden, Thailand, United States | Canada, Philippines, China, Brazil, Italy, Indonesia | Not disclosed per LBMA | Canada, Philippines, China, Brazil, Italy, Indonesia, Italy, Philippines, Canada, China, Brazil, Indonesia, Recycled/Scrap, USA, Japan, Germany, India, Peru, Mineral sourcing not disclosed by LBMA, No reason to believe sources from DRC or covered countrie | Australia, Brazil, Canada, Chile, China, Finland, Germany, Hong Kong, India, Indonesia, Ireland, Italy, Japan, Mexico, Peru, Philippines, Recycled/Scrap, Sweden, Thailand, United States | Recycled/Scrap, Philippines, Italy, China, Brazil, Canada, Indonesi | Recycled/Scrap, Philippines, Italy, China, Brazil, Canada, Indonesia, Germany, Japan, United States, India, Peru | Australia, Brazil, Canada, Chile, China, Finland, Germany, Hong Kong, India, Indonesia, Ireland, Italy, Japan, Mexico, Peru, Philippines, Recycled/Scrap, Sweden, Thailand, United States | Italy, Philippines, Canada, China, Brazil, Indonesia, Recycled/Scra | Australia, Brazil, Canada, Chile, China, Finland, Germany, Hong Kong, India, Indonesia, Ireland, Italy, Japan, Mexico, Peru, Philippines, Recycled/Scrap, Sweden, Thailand, United States, Australia, Brazil, Canada, Chile, China, Finland, Germany, Hong Kong</t>
  </si>
  <si>
    <t>Hamburg, Hamburg</t>
  </si>
  <si>
    <t>recycled | Not disclosed by supplier, RCOI confirmed as per RMI., RCOI confirmed per RMI | Not disclosed by supplier | Not disclosed by supplier | 0 | RCOI confirmed as per RMI. | Approved by LBMA Good Delivery Sourcing | RCOI confirmed per RMI | Not disclosed by supplier | RCOI confirmed as per RMI. | RCOI Validated by RMI protocols | RCOI confirmed as per RMI. | Not dis | RCOI confirmed per RMI | 0 | NA | Not disclosed by supplier | Not disclosed by supplier | RCOI confirmed per RMI | Sourced from Mines/Recyale/Scrap | Not disclosed per LBMA | RCOI Validated by RMI protocols | RCOI confirmed as per RMI. | Not disclosed by supplier | 0 | RCOI confi | 0, BRAZIL | Recycled or Scrap | Not disclosed by supplier | Not disclosed per LBMA | Not disclosed | RCOI confirmed as per RMI but not disclosed by LBMA | Some are recycled or scrap sourced but not all. | Not disclosed by supplier | BRAZIL | Recycled or S</t>
  </si>
  <si>
    <t>Andorra, Australia, Brazil, Bulgaria, Canada, Chile, China, Georgia, Germany, Hong Kong, Indonesia, Japan, Malaysia, Mexico, Peru, Philippines, Recycled/Scrap, Turkey, United States of America, Uzbekistan | Andorra, Australia, Bermuda, Brazil, Bulgaria, Canada, Chile, China, Georgia, Germany, Hong Kong, Indonesia, Japan, Korea, Malaysia, Mexico, Peru, Philippines, Recycled/Scrap, Turkey, United States, Uzbekistan | Recycle/Scrap, Canada, Hong Kong, United States, China, Japan, Brazil, Germany, Indonesia | recycled | Recycle/Scrap, Canada, Hong Kong, United States, Japan, China, Brazil, Germany, Indonesia | Not disclosed per LBMA | Andorra, Australia, Brazil, Bulgaria, Canada, Chile, China, Georgia, Germany, Hong Kong, Indonesia, Japan, Republic of Korea, Malaysia, Mexico, Peru, Philippines, Recycled/Scrap, Turkey, United States, Uzbekistan | Canada, China, USA, Uzbekistan, Malaysia, Bermuda, Australia, Chile, Peru, Indonesia, Brazil, Bulgaria, Recycled/Scrap, Japan, Germany, Germany, Turkey, Republic Of Korea, DRC or an adjoining country (Covered Countries), Does not source from DRC or covere | Not disclosed by supplier | Andorra, Australia, Bermuda, Brazil, Bulgaria, Canada, Chile, China, Georgia, Germany, Hong Kong, Indonesia, Japan, Korea, Malaysia, Mexico, Peru, Philippines, Recycled/Scrap, Turkey, United States, Uzbekistan | Recycled/Scrap, Germany, Brazil, China, Can | Recycled/Scrap, Germany, Brazil, China, Canada, Indonesia, United States, Japan, Peru, Chile, Bulgaria, Turkey, Australia, Bermuda, Malaysia, Uzbekistan, Korea, Hong Kong | Andorra, Australia, Bermuda, Brazil, Bulgaria, Canada, Chile, China, Georgia, Germany, Hong Kong, Indonesia, Japan, Korea, Malaysia, Mexico, Peru, Philippines, Recycled/Scrap, Turkey, United States, Uzbekistan | 0 | NA | the DRC or an adjoining country(co | Andorra, Australia, Bermuda, Brazil, Bulgaria, Canada, Chile, China, Georgia, Germany, Hong Kong, Indonesia, Japan, Korea, Malaysia, Mexico, Peru, Philippines, Recycled/Scrap, Turkey, United States, Uzbekistan, Canada, China, USA, Uzbekistan, Malaysia, Be</t>
  </si>
  <si>
    <t>Istanbul,İstanbul</t>
  </si>
  <si>
    <t>Australia, Brazil, Indonesia, Korea, Recycled/Scrap, Turkey, United States | Turkey, Brazil, Australia, Indonesia | Not disclosed per LBMA | Australia, Brazil, Indonesia, Republic of Korea, Recycled/Scrap, Turkey, United States | No reason to believe sources from DRC or covered countries, Turkey, Brazil, Australia, Indonesia, Turkey, Brazil, Australia, Indonesia, Republic Of Korea, Recycled/Scrap, USA | Australia, Brazil, Indonesia, Korea, Recycled/Scrap, Turkey, United States | Recycled/Scrap, Turkey, Brazil, Australia, Indonesia, Korea, United States | Turkey, Brazil, Australia, Indonesia, Republic Of Korea, Recycled/Scrap, USA | Recycled/Scrap, Turkey | Australia, Brazil, Indonesia, Korea, Recycled/Scrap, Turkey, United States | Recycled/Scrap, Turkey, Brazil, Australia, Indonesia, Korea, United States | Turkey, Brazil, Australia, Indonesia, Republic Of Korea, Recycled/Scrap, USA | Turkey, Brazil, Austra | Australia, Brazil, Indonesia, Korea, Recycled/Scrap, Turkey, United States, Australia, Brazil, Indonesia, Republic of Korea, Turkey, USA, Recycled/Scrap, Recycled/Scrap, Turkey, Brazil, Australia, Indonesia, Korea, United States, Turkey, Brazil, Australia</t>
  </si>
  <si>
    <t>Tamura, Fukushima</t>
  </si>
  <si>
    <t>RCOI confirmed per RMI, Recycled, Scrap, Recyled/Scrap, scrap | Recycled, Scrap | 0 | Recyled/Scrap | Asaka Riken Co., Ltd. | R/S | recycled | Asaka Riken Co., Ltd. | Recyled/Scrap | Japan | scrap | Japan | RCOI Validated by RMI protocols | Recyled/Scrap | Recycled, Scrap | 0 | Recyled/Scrap | Asaka Riken Co., Ltd. | | Recyled/Scrap | RCOI confirmed per RMI | 0 | scrap | recycled | Recycled, Scrap | Sourced from Mines/Recyale/Scrap | RCOI confirmed per RMI | Recycled | Recycled, Scrap | Japan | RCOI Validated by RMI protocols | Recyled/Scrap | Recycled, Scrap | 0 | Recyled/Scrap | Asaka Riken Co., Ltd. | R/S | | 0, Recycled, Recycled, Scrap, Recycled, Scrap | recycled | Some are recycled or scrap sourced but not all. | Not disclosed | Recycled/Scrap | Recycled, Scrap | Recycled/Scrap | recycled | Some are recycled or scrap sourced but not all. | Not disclosed | R | 0, JAPAN, No information, R/S, RCOI confirmed per RMI, Recycled, Recycled, Scrap, Recycled, Scrap | recycled | Some are recycled or scrap sourced but not all. | Not disclosed | Recycled/Scrap | Recycled, Scrap | Recycled/Scrap | recycled | Some are recycl</t>
  </si>
  <si>
    <t>Argentina, Australia, Austria, Belgium, Brazil, Canada, Chile, China, Colombia, Egypt, France, Germany, Hungary, India, Indonesia, Ireland, Israel, Japan, Luxembourg, Malaysia, Mexico, Netherlands, Panama, Peru, Portugal, Recycled/Scrap, Singapore, Slovak | Angola, Argentina, Armenia, Austria, Belgium, Brazil, Burundi, Cambodia, Chile, Colombia, Ecuador, Guyana, Hungary, India, Japan, Kazakhstan, Korea, Luxembourg, Malaysia, Mexico, Mongolia, Mozambique, Myanmar, Niger, Nigeria, Portugal, Recycled/Scrap, Rwa | Recycle/Scrap, Armenia, Burundi, Mozambique, Niger, Japan, Rwanda, Mexico, Nigeria | R/S | Australia, Austria, Belgium, Brazil, Canada, Chile, China, Colombia, Egypt, France, Germany, Hungary, India, Indonesia, Ireland, Israel, Japan, Republic of Korea, Luxembourg, Malaysia, Mexico, Netherlands, Niger, Nigeria, Panama, Peru, Portugal, Recycled/ | Armenia, Recycle/Scrap, Burundi, Mozambique, Niger, Japan, Rwanda, Mexico, Nigeria | Armenia, Recycle/Scrap, Burundi, Mozambique, Niger, Japan, Rwanda, Mexico, Nigeria, Does not source from DRC or covered countries, Mineral sourcing R/S, RCOI confirmed per RMI, Recycle/Scrap, Armenia, Burundi, Mozambique, Niger, Japan, Rwanda, Mexico, Nig | Recycled/Scrap Only | Recycled/Scrap, Japan, Mozambique, Niger, Nigeria, Burundi, Armenia, Mexico, Rwanda, Argentina, Austria, Brazil, Cambodia, Chile, Colombia, Ecuador, Guyana, Kazakhstan, Korea, Luxembourg, Malaysia, Mongolia, Myanmar, Portugal, Hungary, India, Belgium, Can</t>
  </si>
  <si>
    <t>Kobe, Hyogo, Japan</t>
  </si>
  <si>
    <t>recycled | NO, RCOI confirmed as per RMI., RCOI confirmed per RMI, recycled, Recycled, but not all, scrap, scrap
recycled, Unknow | Recycled, Scrap | 0 | RCOI confirmed as per RMI. | Approved by LBMA Good Delivery Sourcing | RCOI confirmed per RMI | RCOI confirmed as per RMI. | Japan | recycled | scrap | Japan | recycled | RCOI Validated by RMI protocols | RCOI confirmed as per RMI. | | RCOI confirmed per RMI | 0 | scrap | recycled | RCOI confirmed per RMI | Recycled and mining not disclosed by supplier | Recycled or scrp | recycled | Recycled | Not disclosed per LBMA | Japan | recycled | RCOI Validated by RMI protocols | RCOI confirmed as per RMI. | Recycled, S | 0, Not disclosed per LBMA, Recycled, recycled | Recycled or Scrap | CHINA | Recycled, Scrap | RCOI Confirmed as per CSFI | Not disclosed | Recycled/Scrap | Recycled or Scrap | recycled | CHINA | Recycled/Scrap | Recycled, Scrap | RCOI Confirmed as per CSF | 0, JAPAN, No information, Not disclosed per LBMA, RCOI confirmed as per RMI., RCOI confirmed per RMI, RCOI confirmed per RMI | Recycled and mining not disclosed by supplier | Recycled or scrp | recycled | Recycled, Recycled, recycled | Recycled or Scrap |</t>
  </si>
  <si>
    <t>Argentina, Australia, Austria, Belgium, Brazil, Cambodia, Canada, Chile, China, Colombia, Ecuador, Egypt, Estonia, France, Germany, Guinea, Guyana, Hong Kong, Hungary, India, Indonesia, Ireland, Israel, Japan, Kazakhstan, Luxembourg, Malaysia, Mexico, Mon | recycled | Argentina, Australia, Austria, Belgium, Brazil, Cambodia, Canada, Chile, China, Colombia, Ecuador, Germany, Guinea, Guyana, Hungary, India, Indonesia, Japan, Kazakhstan, Korea, Luxembourg, Malaysia, Mongolia, Myanmar, Namibia, Papua New Guinea, Peru, Port | Myanmar, Papua New Guinea, Cambodia, Malaysia, Kazakhstan, Portugal, Austria, Mongolia, Luxembourg, Guyana, Korea, Republic of, Brazil, Chile, Laos, Ecuador, Colombia, Argentina, Hungary, Japan, India, Canada, Belgium, Namibia, Taiwan, Peru, Ethiopia, Ger | Myanmar, Papua New Guinea, Cambodia, Malaysia, Kazakhstan, Portugal, Austria, Mongolia, Luxembourg, Brazil, Korea, Republic of, Guyana, Chile, Laos, Colombia, Ecuador, Argentina, Hungary, Japan, India, Canada, Belgium, Namibia, Taiwan, Peru, Germany, Ethi | Myanmar, Papua New Guinea, Cambodia, Malaysia, Kazakhstan, Portugal, Mongolia, Austria, Luxembourg, Korea, Republic of, Guyana, Brazil, Chile, Laos, Colombia, Ecuador, Argentina, Hungary, Japan, India, Canada, Belgium, Namibia, Taiwan, Peru, Germany, Ethi | R/S | Argentina, Australia, Austria, Belgium, Brazil, Cambodia, Canada, Chile, China, Colombia, Ecuador, Egypt, Estonia, France, Germany, Guinea, Guyana, Hong Kong, Hungary, India, Indonesia, Ireland, Israel, Japan, Kazakhstan, Republic of Korea, Luxembourg, Ma | Does not source from DRC or covered countries, JAPAN, Mineral sourcing not disclosed by LBMA, Myanmar, Papua New Guinea, Cambodia, Malaysia, Kazakhstan, Portugal, Austria, Mongolia, Luxembourg, Brazil, Korea, Republic of, Guyana, Chile, Laos, Ecuador, Col | Andorra, Argentina, Australia, Austria, Belgium, Brazil, Cambodia, Canada, Chile, China, Colombia, Djibouti, Ecuador, Egypt, Eritrea, Estonia, Ethiopia, France, Germany, Guinea, Guyana, Hong Kong, Hungary, India, Indonesia, Ireland, Israel, Japan, Kazakhs</t>
  </si>
  <si>
    <t>Mendrisio, Ticino</t>
  </si>
  <si>
    <t>RCOI confirmed per RMI | Mendrisio, N/A, Not disclosed by supplier, RCOI confirmed as per RMI., RCOI confirmed per RMI, Recycled and scrap sourced, Undisclosed mine, Recycled or scrap. | recycled or scrap | 0 | RCOI confirmed as per RMI. | Mendrisio; Argor-Heraeus SA; Mendriso; Recycled | Approved by LBMA Good Delivery Sourcing and RJC Sourcing | RCOI confirmed per RMI | Mendrisio; Argor-Heraeus SA; Mendriso; Recycled | RCOI confirmed as | Not disclosed per LBMA | 0 | Undisclosed mine, Recycled or scrap. | Recycled or scrap | RCOI confirmed per RMI | Recycled or scrap, and mining not disclosed by supplier | Ticino and Recycled or scrap. | Recycled and scrap sourced | Recycled | Recycled | R | 0, Not disclosed per RJC/LBMA, POLAND | From Mendrisio mine + recycled + scrap | Argor-Heraeus SA | Various mines + recycled + scrap | Not disclosed per LBMA | Not Disclosed per LBMA | Mendrisio | RCOI confirmed as per RMI but not disclosed by LBMA | Not | 0, Mendrisio, Ticino, Argor-Heraeus SA, and recycled/scrap, No information, Not disclosed per RJC/LBMA, POLAND | From Mendrisio mine + recycled + scrap | Argor-Heraeus SA | Various mines + recycled + scrap | Not disclosed per LBMA | Not Disclosed per LBMA</t>
  </si>
  <si>
    <t>Argentina, Australia, Brazil, Burkina Faso, Canada, Chile, China, Ghana, Indonesia, Japan, Mexico, Mongolia, Panama, Peru, Philippines, Recycle/Scrap, South Africa, Sweden | Andorra, Argentina, Australia, Brazil, Burkina Faso, Canada, Chile, China, Ghana, Hong Kong, Indonesia, Japan, Mexico, Mongolia, Panama, Peru, Philippines, Poland, Recycled/Scrap, Singapore, South Africa, Sweden, Switzerland, United Kingdom, United States | Argentina, Singapore, Hong Kong, Philippines, China, South Africa, Chile, Switzerland, Indonesia | Recycled and scrap sourced | Argentina, Singapore, Hong Kong, China, Philippines, South Africa, Chile, Switzerland, Indonesia | Not disclosed per LBMA | Argentina, Singapore, Hong Kong, Philippines, China, South Africa, Chile, Switzerland, Indonesia, Confidential, Mine located in Sweden. Recycled or scrap, Mineral sourcing not disclosed by LBMA and RJC, RCOI confirmed as per RMI., RCOI confirmed per RMI, | No | Not disclosed per LBMA | Andorra, Argentina, Australia, Brazil, Burkina Faso, Canada, Chile, China, Ghana, Hong Kong, Indonesia, Japan, Mexico, Mongolia, Panama, Peru, Philippines, Poland, Recycled/Scrap, Singapore, South Africa, Sweden, Switzerland, Unit</t>
  </si>
  <si>
    <t>Nova Lima, Minas Gerais</t>
  </si>
  <si>
    <t>Not disclosed by supplier, RCOI confirmed as per RMI., RCOI confirmed per RMI | Not disclosed by supplier | 0 | RCOI confirmed as per RMI. | 0; Cuiabá and Lamego mines, Córrego do Sítio (Mina I, Mina II),  Serra Grande (Mina III and Mina Nova) | Approved by LBMA Good Delivery Sourcing | RCOI confirmed per RMI | 0; Cuiabá and Lamego m | RCOI confirmed per RMI | 0 | NA | Not disclosed by supplier | Sourced from Mines/Recyale/Scrap | RCOI confirmed per RMI | Not disclosed per LBMA | RCOI Validated by RMI protocols | RCOI confirmed as per RMI. | Not disclosed by supplier | 0 | RCOI confirmed as per RMI. | 0; Cuiabá | 0, BOLIVIA (PLURINATIONAL STATE OF) | Cuiabá and Lamego mines; Mine Córrego do Sítio;  Rio de Peixe Hydroelectric Complex | Not disclosed by supplier | Not disclosed per LBMA | Not disclosed | RCOI confirmed as per RMI but not disclosed by LBMA | Some are</t>
  </si>
  <si>
    <t>Australia, Bolivia (Plurinational State of), Brazil, Canada, China, Japan, Recycled/Scrap, South Africa, Tanzania, Uzbekistan | Andorra, Australia, Bolivia (Plurinational State of), Brazil, Canada, China, Japan, Recycled/Scrap, Singapore, South Africa, Switzerland, Tanzania, Uzbekistan | Brazil, South Africa, Australia | Not disclosed per LBMA | Brazil, South Africa, Australia, Brazil, South Africa, Australia, Recycled/Scrap, Bolivia, Uzbekistan, Does not source from DRC or covered countries, Mineral sourcing not disclosed by LBMA, RCOI confirmed as per RMI., RCOI confirmed per RMI, Unknown | Andorra, Australia, Bolivia (Plurinational State of), Brazil, Canada, China, Japan, Recycled/Scrap, Singapore, South Africa, Switzerland, Tanzania, Uzbekistan | Recycled/Scrap, Brazil, Australia, South Africa, Uzbekistan | Known Countries from which LBMA | Recycled/Scrap, Brazil, Australia, South Africa, Uzbekistan | Andorra, Australia, Bolivia (Plurinational State of), Brazil, Canada, China, Japan, Recycled/Scrap, Singapore, South Africa, Switzerland, Tanzania, Uzbekistan | 0 | NA | Mineral R/S and mining from Brazil, Australia, South Africa, Uzbekistan | Brazil, Sou | Andorra, Australia, Bolivia (Plurinational State of), Brazil, Canada, China, Japan, Recycled/Scrap, Singapore, South Africa, Switzerland, Tanzania, Uzbekistan, Australia, Bolivia, Brazil, South Africa, Uzbekistan, recycled/scrap, BRAZIL, Brazil, South Afr</t>
  </si>
  <si>
    <t>Almalyk, Toshkent</t>
  </si>
  <si>
    <t>Not disclosed by supplier, RCOI confirmed as per RMI., RCOI confirmed per RMI | Not disclosed by supplier | 0 | RCOI confirmed as per RMI. | RCOI confirmed per RMI | Koch-Bulak, Kyzyl-Alma, Kairagach, Pirmirab, Guzacsay, Kauldy | RCOI confirmed as per RMI. | RCOI confirmed as per RMI. | Not disclosed by supplier | 0 | RCOI confirmed | RCOI confirmed per RMI | Sourced from Mines/Recyale/Scrap | Not disclosed by supplier | Not disclosed per LBMA | RCOI confirmed as per RMI. | Not disclosed by supplier | 0 | RCOI confirmed as per RMI. | RCOI confirmed per RMI | Koch-Bulak, Kyzyl-Alma, Kairagach, Pirmirab, Guzacsa | 0, INDONESIA | Uzbekistan’s Tashkent, Dzhizzak, Namangan, and Surkhandarya Regions. | Not disclosed per LBMA | RCOI confirmed as per RMI but not disclosed by LBMA | not available | INDONESIA | Uzbekistan’s Tashkent, Dzhizzak, Namangan, and Surkhandarya Re</t>
  </si>
  <si>
    <t>Argentina, Australia, Brazil, Canada, Chile, China, Democratic Republic of the Congo, Indonesia, Japan, Mexico, Niger, Peru, Philippines, Recycled/Scrap, Uzbekistan, Zambia | Argentina, Australia, Brazil, Canada, Chile, China, Congo, Democratic Republic of Congo, Germany, India, Indonesia, Japan, Mexico, Niger, Nigeria, Peru, Philippines, Recycled/Scrap, Sierra Leone, Switzerland, Thailand, United States, Uzbekistan, Zambia | DRC- Congo (Kinshasa), Argentina, United States, Japan, Uzbekistan, Zambia, Switzerland, Canada, China, Brazil, Mexico, Chile, Australia, Peru, Germany | Not disclosed per LBMA | Argentina, Australia, Brazil, Canada, Chile, China, Congo, Democratic Republic of the Congo, Germany, India, Indonesia, Japan, Mexico, Niger, Nigeria, Peru, Philippines, Recycled/Scrap, Switzerland, Thailand, United States, Uzbekistan, Zambia | DRC- Congo (Kinshasa), Argentina, United States, Japan, Uzbekistan, Zambia, Switzerland, Canada, China, Brazil, Mexico, Australia, Chile, Peru, Germany | Does not source from DRC or covered countries, DRC- Congo (Kinshasa), Argentina, United States, Japan, Uzbekistan, Zambia, Switzerland, Canada, China, Brazil, Mexico, Chile, Australia, Peru, Germany, DRC or an adjoining country (Covered Countries), Argent | Argentina, Australia, Brazil, Canada, Chile, China, Congo, Democratic Republic of Congo, Germany, India, Indonesia, Japan, Mexico, Niger, Nigeria, Peru, Philippines, Recycled/Scrap, Sierra Leone, Switzerland, Thailand, United States, Uzbekistan, Zambia | | Recycled/Scrap, Uzbekistan, Germany, Brazil, China, Japan, Argentina, Australia, Canada, Chile, Mexico, Peru, Switzerland, United States, Zambia, Philippines, Indonesia, Democratic Republic of Congo</t>
  </si>
  <si>
    <t>RCOI confirmed per RMI | recycled | scrap | Not disclosed by supplier, RCOI confirmed as per RMI., RCOI confirmed per RMI | 30 % from mines and 70 % from secondary sources e.g. jewelry scrap, industrial scraps | Recycled, Scrap | 0 | scrap | RCOI confirmed as per RMI. | Agosi Ag | Approved by LBMA Good Delivery Sourcing and RJC Sourcing | RCOI confirmed per RMI | Recycled | Not disclosed by supplier | Agosi Ag | RCOI confirmed as per RMI. | Scrap | RCOI Validated | 0 | NA | Not disclosed by supplier | Not disclosed by supplier | Sourced from Mines/Recyale/Scrap | RCOI confirmed per RMI | Not disclosed per RJC/LBMA | RCOI Validated by RMI protocols | RCOI confirmed as per RMI. | Recycled, Scrap | 0 | scrap | RCOI con | 0, INDONESIA | Recycled or scrap by smelter | Not disclosed by supplier | Not disclosed per RJC | Not disclosed | RCOI confirmed as per RMI but not disclosed by RJC | Not disclosed by supplier | 30 % from mines and 70 % from secondary sources e.g. jewelry | 0, GERMANY, INDONESIA | Recycled or scrap by smelter | Not disclosed by supplier | Not disclosed per RJC | Not disclosed | RCOI confirmed as per RMI but not disclosed by RJC | Not disclosed by supplier | 30 % from mines and 70 % from secondary sources e.g</t>
  </si>
  <si>
    <t>Brazil, Canada, Malaysia, Mexico, Mozambique, Niger, Panama, Peru, Philippines, South Africa, Spain | Australia, Austria, Brazil, Canada, China, Germany, Hong Kong, India, Indonesia, Japan, Jersey, Malaysia, Mexico, Mongolia, Mozambique, Niger, Nigeria, Panama, Peru, Philippines, Portugal, Recycled/Scrap, Sierra Leone, South Africa, Spain, Thailand | Recycle/Scrap, China, Japan, Philippines, Brazil, Sierra Leone, Thailand, Nigeria, Laos, Germany | Recycled/Scrap, Germany, Japan, Thailand, China, Philippines, Brazil, Niger, Nigeria, Sierra Leone | recycled | Recycle/Scrap, China, Philippines, Japan, Brazil, Sierra Leone, Thailand, Nigeria, Laos, Germany | Recycle/Scrap, Japan, China, Philippines, Brazil, Sierra Leone, Thailand, Nigeria, Laos, Germany | Not disclosed per RJC | Australia, Austria, Brazil, Canada, China, Germany, Hong Kong, India, Indonesia, Japan, Malaysia, Mexico, Mongolia, Mozambique, Niger, Nigeria, Panama, Peru, Philippines, Portugal, Recycled/Scrap, South Africa, Spain, Thailand | Recycle/Scrap, Japan, Philippines, China, Brazil, Sierra Leone, Thailand, Nigeria, Laos, Germany | scrap | Does not source from DRC or covered countries, Mineral sourcing not disclosed by RJC, RCOI confirmed as per RMI., RCOI confirmed per RMI, Recycle/Scrap, Japan, Philippines, China, Brazil, Sierra Leone, Nigeria, Thailand, Laos, Germany, Recycle/Scrap, Phil | Various mines from Phillipines, 
Thailand, Laos + recycled + scrap | Australia, Austria, Brazil, Canada, China, Germany, Hong Kong, India, Indonesia, Japan, Jersey, Malaysia, Mexico, Mongolia, Mozambique, Niger, Nigeria, Panama, Peru, Philippines, Portugal, Recycled/Scrap, Sierra Leone, South Africa, Spain, Thailand | Recy | Australia, Austria, Brazil, Canada, China, Germany, Hong Kong, India, Indonesia, Japan, Jersey, Malaysia, Mexico, Mongolia, Mozambique, Niger, Nigeria, Panama, Peru, Philippines, Portugal, Recycled/Scrap, Sierra Leone, South Africa, Spain, Thailand | 0 | | Australia, Austria, Brazil, Canada, China, Germany, Hong Kong, India, Indonesia, Japan, Jersey, Malaysia, Mexico, Mongolia, Mozambique, Niger, Nigeria, Panama, Peru, Philippines, Portugal, Recycled/Scrap, Sierra Leone, South Africa, Spain, Thailand, Brazi</t>
  </si>
  <si>
    <t>Fuchu, Tokyo</t>
  </si>
  <si>
    <t>recycled | RCOI confirmed per RMI, Recycled, Scrap, Recyled/Scrap, scrap | Some are recycled or scrap sourced but not all. | 0 | Recyled/Scrap | Not disclosed; Recycled | R/S | Recycled, Scrap | Recycled | Recycled, Scrap | Not disclosed; Recycled | Recyled/Scrap | Japan | scrap | Japan | RCOI Validated by RMI protocols | Recyle | Recyled/Scrap | RCOI confirmed per RMI | 0 | scrap | recycled | Recycled, Scrap | Recycled, Scrap | Recycle or Scrap | RCOI confirmed per RMI | Recycled | Japan | RCOI Validated by RMI protocols | Recyled/Scrap | Some are recycled or scrap sourced but not all. | 0 | Recyled/Scrap | Not disclosed | 0, INDONESIA | Recycled | Recycled, Scrap | Some are recycled or scrap sourced but not all. | Not disclosed | Recycled/Scrap | Recycled or Scrap | Recycled, Scrap | INDONESIA | Recycled | Recycled/Scrap | Some are recycled or scrap sourced but not all. |</t>
  </si>
  <si>
    <t>Australia, Benin, Canada, Chile, Colombia, Guatemala , Honduras , Indonesia, Japan, Panama, Peru, Portugal, Recycled/Scrap, Spain, United States of America | recycled | Australia, Benin, Bolivia (Plurinational State of), Burkina Faso, Canada, Chile, Colombia, Ecuador, Eritrea, Ghana, Guatemala, Guinea, Guyana, Honduras, Indonesia, Japan, Mali, Nicaragua, Panama, Peru, Portugal, Recycled/Scrap, Spain, United States | Recycle/Scrap, Canada, Japan, Bolivia, Peru, Portugal, Spain | Recycle/Scrap, Canada, Japan, Bolivia, Portugal, Peru, Spain | L1, R/S | Australia, Benin, Bolivia (Plurinational State of), Burkina Faso, Canada, Chile, Colombia, Ecuador, Ghana, Guatemala, Guinea, Guyana, Honduras, Indonesia, Japan, Mali, Nicaragua, Panama, Peru, Portugal, Recycled/Scrap, Spain, United States | Does not source from DRC or covered countries, Mineral sourcing R/S, RCOI confirmed per RMI, Recycle/Scrap, Canada, Japan, Bolivia, Peru, Portugal, Spain, Recycle/Scrap, Canada, Japan, Bolivia, Portugal, Peru, Spain, recycled, Recycled/Scrap Only, Recycle | Canada, Peru, Spain, Portugal &amp; 
Bolivia | Australia, Benin, Bolivia (Plurinational State of), Burkina Faso, Canada, Chile, Colombia, Ecuador, Eritrea, Ghana, Guatemala, Guinea, Guyana, Honduras, Indonesia, Japan, Mali, Nicaragua, Panama, Peru, Portugal, Recycled/Scrap, Spain, United States | Recy | Recycled/Scrap, Japan, Canada, Peru, Portugal, Spain, Indonesia, Australia | Australia, Benin, Bolivia (Plurinational State of), Burkina Faso, Canada, Chile, Colombia, Ecuador, Eritrea, Ghana, Guatemala, Guinea, Guyana, Honduras, Indonesia, Japan, Mali, Nicaragua, Panama, Peru, Portugal, Recycled/Scrap, Spain, United States | 0 | | Australia, Benin, Bolivia (Plurinational State of), Burkina Faso, Canada, Chile, Colombia, Ecuador, Eritrea, Ghana, Guatemala, Guinea, Guyana, Honduras, Indonesia, Japan, Mali, Nicaragua, Panama, Peru, Portugal, Recycled/Scrap, Spain, United States, CID00</t>
  </si>
  <si>
    <t>Warwick, Rhode Island</t>
  </si>
  <si>
    <t>Recycled and mining not disclosed by supplier | RCOI confirmed per RMI, Some are recycled or scrap sourced but not all. , Some are recyled/scrap sourced but not all. | Recycled, Scrap | 0 | Some are recyled/scrap sourced but not all. | RCOI confirmed per RMI | Recycled | Some are recyled/scrap sourced but not all. | Some are recyled/scrap sourced but not all. | Recycled, Scrap | 0 | Some are recyled/scrap sourced but no | RCOI confirmed per RMI | Sourced from Mines/Recyale/Scrap | Recycled and mining not disclosed by supplier | Some are recycled or scrap sourced but not all. | Some are recyled/scrap sourced but not all. | Recycled, Scrap | 0 | Some are recyled/scrap sourced but not all. | RCOI con | 0, INDONESIA | Recycled, Scrap | Recycled/Scrap | INDONESIA | Recycled, Scrap | Recycled/Scrap, Recycled and mining not disclosed by supplier, Unknown, but some recycled/scrap | 0, INDONESIA | Recycled, Scrap | Recycled/Scrap | INDONESIA | Recycled, Scrap | Recycled/Scrap, LR, R/S, No information, RCOI confirmed per RMI, Recycled and mining not disclosed by supplier, Recycled and scrap, and mines not disclosed by supplier, Recycl</t>
  </si>
  <si>
    <t>Argentina, Australia, Austria, Brazil, Canada, Chile, China, Eritrea, Ethiopia, Germany, Ghana, Guinea, Guyana, India, Indonesia, Japan, Malaysia, Mexico, Mongolia, Mozambique, Namibia, Niger, Nigeria, Peru, Portugal, Recycled/Scrap, United States | United States, Peru, Indonesia | R/S | Argentina, Brazil, Canada, Ghana, Guinea, Guyana, Japan, Mexico, Peru, United States | Mineral sourcing LR, R/S based on RMAP-RMI's RCOI data | Does not source from DRC or covered countries, Excludes Covered Countries and CAHRA, Mineral sourcing LR,R/S, RCOI confirmed per RMI, Some are recyled/scrap sourced but not all., United States, Peru, Indonesia, USA, Peru, Indonesia, Brazil, China, Recycle | Argentina, Australia, Austria, Brazil, Canada, Chile, China, Eritrea, Ethiopia, Germany, Ghana, Guinea, Guyana, India, Indonesia, Japan, Malaysia, Mexico, Mongolia, Mozambique, Namibia, Niger, Nigeria, Peru, Portugal, Recycled/Scrap, United States | Recyc | Argentina, Australia, Austria, Brazil, Canada, Chile, China, Eritrea, Ethiopia, Germany, Ghana, Guinea, Guyana, India, Indonesia, Japan, Malaysia, Mexico, Mongolia, Mozambique, Namibia, Niger, Nigeria, Peru, Portugal, Recycled/Scrap, United States | Exclu | Argentina, Australia, Austria, Brazil, Canada, Chile, China, Eritrea, Ethiopia, Germany, Ghana, Guinea, Guyana, India, Indonesia, Japan, Malaysia, Mexico, Mongolia, Mozambique, Namibia, Niger, Nigeria, Peru, Portugal, Recycled/Scrap, United States, Brazil</t>
  </si>
  <si>
    <t>Baiyin Nonferrous Group Co.,Ltd</t>
  </si>
  <si>
    <t>96 Youhao Road</t>
  </si>
  <si>
    <t>Baiyin</t>
  </si>
  <si>
    <t>Gansu</t>
  </si>
  <si>
    <t>Bank Of Taiwan</t>
  </si>
  <si>
    <t>Bauer Walser AG</t>
  </si>
  <si>
    <t>KelternBaden-Württemberg</t>
  </si>
  <si>
    <t>Keltern</t>
  </si>
  <si>
    <t>Not Disclosed</t>
  </si>
  <si>
    <t>Central Bank of the DPR of Korea</t>
  </si>
  <si>
    <t>China Gold Deal Investment Co., Ltd.</t>
  </si>
  <si>
    <t>No. 79, Block C, 8-11 layer,Beijing Desheng International Center, Deshengmenwai Street,</t>
  </si>
  <si>
    <t>Beijing</t>
  </si>
  <si>
    <t>Cookson Métaux Précieux - Cookson CLAL</t>
  </si>
  <si>
    <t>Paris, France</t>
  </si>
  <si>
    <t>DHF Technical Products</t>
  </si>
  <si>
    <t>Faggi Enrico S.p.A.</t>
  </si>
  <si>
    <t>Sesto Fiorentino, Florence</t>
  </si>
  <si>
    <t>Sesto Fiorentino</t>
  </si>
  <si>
    <t>Florence</t>
  </si>
  <si>
    <t>Henan Yuguang Gold &amp; Lead Co., Ltd.</t>
  </si>
  <si>
    <t>No reason to believe sources from DRC or covered countries | Unknown, but no reason to believe sources from covered countries | CHINA | Unknown, but no reason to believe sources from covered countries</t>
  </si>
  <si>
    <t>INDUSTRIAL AND COMMERCIAL BANK OF CHINA</t>
  </si>
  <si>
    <t>Jinlong Copper Co.,Ltd.</t>
  </si>
  <si>
    <t>Minera Titán del Perú SRL (MTP) - Belen Plant</t>
  </si>
  <si>
    <t>MK Electron co., Ltd.</t>
  </si>
  <si>
    <t>316-2, Kumeu-ri, Pogok-eup</t>
  </si>
  <si>
    <t>Cheoin-gu</t>
  </si>
  <si>
    <t>Smelter for further verification with supplier no later than Sept. 1, 2013</t>
  </si>
  <si>
    <t>N.E.Chemcat Corporation</t>
  </si>
  <si>
    <t>ScotiaMocatta, The Bank of Nova Scotia</t>
  </si>
  <si>
    <t>Shandong Yanggu Xiangguang Co. Ltd.</t>
  </si>
  <si>
    <t>YangguShandong</t>
  </si>
  <si>
    <t>Yanggu</t>
  </si>
  <si>
    <t>Shandong</t>
  </si>
  <si>
    <t>Shandong Zhongkuang Group Co.,Ltd.</t>
  </si>
  <si>
    <t>Shang Hai Gold Exchange</t>
  </si>
  <si>
    <t>So Accurate Group, Inc.</t>
  </si>
  <si>
    <t>Long Island City,New York</t>
  </si>
  <si>
    <t>Long Island City</t>
  </si>
  <si>
    <t>UNITED STATES</t>
  </si>
  <si>
    <t>United States</t>
  </si>
  <si>
    <t>Standard Bank Group</t>
  </si>
  <si>
    <t>TITAN COMPANY LIMITED, JEWELLERY DIVISION</t>
  </si>
  <si>
    <t>Union Bank of Switzerland (UBS)</t>
  </si>
  <si>
    <t>Bugesera District,Eastern</t>
  </si>
  <si>
    <t>Due diligence results pending | No known country of origin | Not disclosed per LBMA | Due diligence results pending | No known country of origin | Includes Covered Countries and CAHRA | Due diligence results pending | RWANDA | Due diligence results pending, Includes Covered Countries and CAHRA</t>
  </si>
  <si>
    <t>Tallinn, Tallinn</t>
  </si>
  <si>
    <t>Due diligence results pending | No known country of origin | Not disclosed per LBMA | Due diligence results pending | Due diligence results pending | No known country of origin | Due diligence results pending | No known country of origin | Due diligence results pending | Not disclosed per LBMA | Due diligence results pending | No known country of origin | ESTONIA | No known country of origin. | Due diligence results pending, Unknown</t>
  </si>
  <si>
    <t>Yecheng City,Jiangsu Sheng</t>
  </si>
  <si>
    <t>Not disclosed by supplier | Not disclosed by supplier | No information, Not disclosed by supplier, Unknown | Not disclosed by supplier, Unknown | No information, Not disclosed by supplier, Unknown</t>
  </si>
  <si>
    <t>Due diligence results pending | No known country of origin | Not disclosed per LBMA | Excludes Covered Countries and CAHRA, No known country of origin, No reason to believe sources from DRC or covered countries | Due diligence results pending | Due diligence results pending | Due diligence results pending | No known country of origin | Excludes Covered Countries and CAHRA | No known country of origin | Due diligence results pending | Excludes Covered Countries and | Excludes Covered Countries and CAHRA | Mineral sourcing LR based on RMAP-RMI's RCOI data | Due diligence results pending | Excludes Covered Countries and CAHRA | Excludes Covered Countries and CAHRA | Mineral sourcing LR based on RMAP-RMI's RCOI data | No known country of origin | Due diligence results pending | Excludes Covered Countries and C | Due diligence results pending, Excludes Covered Countries and CAHRA, Unknown | Due diligence results pending, Excludes Covered Countries and CAHRA, Excludes Covered Countries and CAHRA | Mineral sourcing LR based on RMAP-RMI's RCOI data, Mineral sourcing LR based on RMAP-RMI's RCOI data, No information, No known country of origin, U</t>
  </si>
  <si>
    <t>Yichun,Jiangxi Sheng</t>
  </si>
  <si>
    <t>NA, Not disclosed by supplier, RCOI confirmed per RMI, Some are  high risk sourced but not all. | Not disclosed by supplier | 0 | RCOI confirmed as per RMI. | RCOI confirmed per RMI | Jiangxi Tuohong New Raw Material | RCOI confirmed as per RMI. | from other mines in china | RCOI confirmed as per RMI. | Not disclosed by supplier | 0 | RCOI confirmed a | RCOI confirmed per RMI | Recycled, Scrap and mines | NA | Recycled and mining not disclosed by supplier | RCOI confirmed per RMI | Sourced from Mines/Recyale/Scrap | RCOI confirmed as per RMI | UNITED STATES OF AMERICA | RCOI confirmed as per CFSI | Some are cover countries or DR | 0, RCOI confirmed per RMI, Recycled, Scrap and mines, UNITED STATES OF AMERICA | RCOI confirmed as per RMI | UNITED STATES OF AMERICA | RCOI confirmed as per CFSI | Some are cover countries or DRC sourced but not all. | Not disclosed by supplier | Not dis | 0, LR, HR, NA, No information, Not disclosed by supplier, Not disclosed by supplier | RCOI confirmed as per RMI, RCOI confirmed as per RMI., RCOI confirmed per RMI, Recycled and mining not disclosed by supplier, Recycled and mining not disclosed by suppli</t>
  </si>
  <si>
    <t>Australia, Brazil, China, Ethiopia, France, Madagascar, Mozambique, Nigeria, Sierra Leone | Australia, Brazil, Canada, China, Ethiopia, France, Guinea, India, Madagascar, Malaysia, Mozambique, Namibia, Niger, Nigeria, Recycled/Scrap, Russian Federation, Saudi Arabia, Sierra Leone, Thailand, Turkey, United Arab Emirates, United States, Zimbabwe | No known country of origin | Not disclosed per LBMA | Australia, Brazil, China, Ethiopia, France, Madagascar, Mozambique, Niger, Nigeria, Sierra Leone | Australia, Brazil, Canada, China, Ethiopia, France, Guinea, India, Madagascar, Malaysia, Mozambique, Namibia, Niger, Nigeria, Recycled/Scrap, Russian Federation, Saudi Arabia, Sierra Leone, Thailand, Turkey, United Arab Emirates, United States, Zimbabwe, | Australia, Brazil, Canada, China, Ethiopia, France, Guinea, India, Madagascar, Malaysia, Mozambique, Namibia, Niger, Nigeria, Recycled/Scrap, Russian Federation, Saudi Arabia, Sierra Leone, Thailand, Turkey, United Arab Emirates, United States, Zimbabwe | | Includes Covered Countries and CAHRA | Recycled/Scrap, China, Australia, United States, Mozambique, Canada | Argentina, Austria, Belgium, Brazil, Cambodia, Canada, Chile, China, Colombia, Ecuador, Ethiopia, Germany, Guyana, Hungary, India, Indonesia, Japan, Kazakhstan, Korea, Luxembourg, Malaysia, Mongolia, Myanmar, Namibia, Peru, Portugal, Taiwan, United States | Recycled, Scrap and mines | Australia, Brazil, Canada, China, Ethiopia, France, Guinea, India, Madagascar, Malaysia, Mozambique, Namibia, Niger, Nigeria, Recycled/Scrap, Russian Federation, Saudi Arabia, Sierra Leone, Thailand, Turkey, United Arab Emirate</t>
  </si>
  <si>
    <t>São João Del Rei, Minas gerais</t>
  </si>
  <si>
    <t>São João Del Rei</t>
  </si>
  <si>
    <t>Not disclosed by supplier, RCOI confirmed as per RMI. | Not disclosed by supplier | 0 | RCOI confirmed as per RMI. | RCOI confirmed per RMI | RCOI confirmed as per RMI. | RCOI confirmed as per RMI. | Not disclosed by supplier | 0 | RCOI confirmed as per RMI. | RCOI confirmed per RMI | RCOI confirmed as per RMI | Not disclosed by supplier | Sourced from Mines/Recyale/Scrap | Not disclosed by supplier | RCOI confirmed as per RMI | not available | Not disclosed by supplier | Not disclosed by supplier | RCOI confirmed as per RMI. | Not disclosed by supplier | 0 | RCOI confirmed as per RMI. | RC | 0, Not disclosed by supplier, RCOI confirmed as per RMI | not available | Not disclosed by supplier | Not disclosed by supplier, Unknown, but some recycled/scrap | 0, LR, No information, Not disclosed by supplier, Not disclosed by supplier | RCOI confirmed as per RMI, RCOI confirmed as per RMI | not available | Not disclosed by supplier | Not disclosed by supplier, RCOI confirmed as per RMI., RCOI confirmed per RMI,</t>
  </si>
  <si>
    <t>Australia, Brazil, China, Ethiopia, France, Madagascar, Mozambique, Nigeria, Sierra Leone, Spain | Argentina, Australia, Bolivia (Plurinational State of), Brazil, China, Eritrea, Ethiopia, France, Guinea, Guyana, India, Madagascar, Malaysia, Namibia, Niger, Nigeria, Recycled/Scrap, Russian Federation, Sierra Leone, Thailand, United States, Zimbabwe | No known country of origin | Not disclosed per LBMA | Australia, Brazil, Canada, China, El Salvador, Estonia, Ethiopia, France, Germany, Hong Kong, India, Indonesia, Ireland, Israel, Japan, Republic of Korea, Madagascar, Mexico, Mozambique, Niger, Nigeria, Recycled/Scrap, Russian Federation, Sierra Leone, Si | Argentina, Australia, Bolivia (Plurinational State of), Brazil, China, Eritrea, Ethiopia, France, Guinea, Guyana, India, Madagascar, Malaysia, Namibia, Niger, Nigeria, Recycled/Scrap, Russian Federation, Sierra Leone, Thailand, United States, Zimbabwe, Do | Argentina, Australia, Bolivia (Plurinational State of), Brazil, China, Eritrea, Ethiopia, France, Guinea, Guyana, India, Madagascar, Malaysia, Namibia, Niger, Nigeria, Recycled/Scrap, Russian Federation, Sierra Leone, Thailand, United States, Zimbabwe | B | Includes CAHRA | Brazil | Argentina, Australia, Bolivia (Plurinational State of), Brazil, China, Eritrea, Ethiopia, France, Guinea, Guyana, India, Madagascar, Malaysia, Namibia, Niger, Nigeria, Recycled/Scrap, Russian Federation, Sierra Leone, Thailand, United States, Zimbabwe | E | Argentina, Australia, Bolivia (Plurinational State of), Brazil, China, Eritrea, Ethiopia, France, Guinea, Guyana, India, Madagascar, Malaysia, Namibia, Niger, Nigeria, Recycled/Scrap, Russian Federation, Sierra Leone, Thailand, United States, Zimbabwe, Br</t>
  </si>
  <si>
    <t>Aizuwakamatsu, Fukushima</t>
  </si>
  <si>
    <t>RCOI confirmed as per RMI., RCOI confirmed per RMI, Recycled or Scrap, Some are recycled or scrap sourced but not all. | Recycled, Scrap and mines from Talison, Noventa, Tanco, proprietary | 0 | RCOI confirmed as per RMI. | LR | RCOI confirmed per RMI | Global Advanced Metals Aizu | RCOI confirmed as per RMI. | Recycled or Scrap | RCOI confirmed as per RMI. | Recycled, Scra | Recyled or scrap | RCOI confirmed per RMI | Recyled or scrap | 0 | R/S, LR | Sourced from Mines/Recyale/Scrap | RCOI confirmed per RMI | Recycled or scrap, and mining not disclosed by supplier | Recycled or Scrap | RCOI confirmed as per RMI. | Recycled, Scrap and mines from Talison, Noventa, Tanco, | 0, R/S, LR, RCOI confirmed per RMI, Recycled or scrap, and mining not disclosed by supplier, Recycled/Scrap, Noventa, UNITED STATES OF AMERICA | Some are recycled, scrap, cover countries or DRC sourced but not all. | Recycled or Scrap | Some are recycled | 0, No information, R/S, LR, RCOI confirmed as per RMI., RCOI confirmed per RMI, Recycled or Scrap, Recycled or scrap, and mining not disclosed by supplier, Recycled, Scrap and mines from Talison, Noventa, Recycled, Scrap and mines from Talison, Noventa, T | R/S, LR</t>
  </si>
  <si>
    <t>Australia, Belarus, Brazil, Burundi, Canada, China, Democratic Republic of the Congo, Estonia, Ethiopia, France, Germany, Hong Kong, India, Indonesia, Ireland, Israel, Japan, Madagascar, Mexico, Mozambique, Nigeria, Recycled/Scrap, Russian Federation, Rwa | Angola, Argentina, Australia, Austria, Belgium, Brazil, Cambodia, Canada, Chile, China, Colombia, Congo, Democratic Republic of Congo, Djibouti, Ecuador, Egypt, Estonia, Ethiopia, France, Germany, Guyana, Hungary, India, Indonesia, Ireland, Israel, Japan, | DRC- Congo (Kinshasa), Myanmar, Angola, Cambodia, Malaysia, Kazakhstan, Portugal, Mongolia, Austria, Luxembourg, Guyana, Brazil, Korea, Republic of, Chile, Laos, Ecuador, Colombia, Argentina, South Sudan, Hungary, Japan, Tanzania, Zambia, Congo (Brazzavil | DRC- Congo (Kinshasa), Myanmar, Angola, Cambodia, Malaysia, Kazakhstan, Portugal, Mongolia, Austria, Luxembourg, Brazil, Guyana, Korea, Republic of, Chile, Laos, Ecuador, Colombia, Argentina, South Sudan, Hungary, Japan, Tanzania, Zambia, Congo (Brazzavil | DRC- Congo (Kinshasa), Myanmar, Angola, Cambodia, Malaysia, Kazakhstan, Portugal, Austria, Mongolia, Luxembourg, Korea, Republic of, Brazil, Guyana, Chile, Laos, Ecuador, Colombia, Argentina, Hungary, South Sudan, Japan, Tanzania, Zambia, Congo (Brazzavil | Not disclosed per LBMA | Australia, Brazil, Burundi, Canada, China, Congo, Democratic Republic of the Congo, El Salvador, Estonia, Ethiopia, France, Germany, Hong Kong, India, Indonesia, Ireland, Israel, Japan, Republic of Korea, Madagascar, Mexico, Mozambique, Niger, Nigeria, Re | DRC- Congo (Kinshasa), Myanmar, Angola, Cambodia, Malaysia, Kazakhstan, Portugal, Mongolia, Austria, Luxembourg, Brazil, Korea, Republic of, Guyana, Chile, Laos, Ecuador, Colombia, Argentina, South Sudan, Hungary, Japan, Tanzania, Zambia, Congo (Brazzavil | Includes Covered Countries and CAHRA | Recyled or Scrap | Angola, Argentina, Australia, Austria, Belgium, Brazil, Cambodia, Canada, Chile, China, Colombia, Congo, Democratic Republic of Congo, Djibouti, Ecuador, Egypt, Estonia, Ethiopia, France, Germany, Guyana, Hungary, India, Indonesia, Irel | R/S, LR</t>
  </si>
  <si>
    <t>Boyertown, Pennsylvania</t>
  </si>
  <si>
    <t>Gam,Talison, Noventa, Tanco, proprietary, RCOI confirmed per RMI, Some are recycled/scrap, high risk countries, and covered countries sourced but not all., Talison, Noventa, Tanco, proprietary | Recycled and scrap, From Talison, Noventa, Tanco, GAM | 0 | Some are recycled/scrap, high risk countries, covered countries, and DRC sourced but not all. | LR, HR, CC, DRC, R/S | RCOI confirmed per RMI | Global Advanced Metals Boyertown | Some are recycle | RCOI confirmed per RMI | LR, HR, CC, DRC, R/S | NA | Recycled or scrap, and mining not disclosed by supplier | Talison, Noventa, Tanco | RCOI confirmed per RMI | Gam,Talison, Noventa, Tanco, proprietary | Some are recycled/scrap, high risk countries, covered countries, and DRC so | 0, LR, HR, CC, DRC, R/S, RCOI confirmed per RMI, Recycled or scrap, and mining not disclosed by supplier, Talison, Noventa, Tanco, Recycle/Scrap | JAPAN | From Talison, Noventa, Tanco | RCOI Confirmed as per CSFI | Not disclosed | Some are recycled, scrap | 0, DRC, CC, HR, LR, R/S, From Talison, Noventa, Tanco, proprietary, Gam, Talison, Noventa, Tanco, and recycled/scrap, L1, L3 and R/S based on RMAP-RMI's RCOI data, LR, HR, CC, DRC, R/S, NA, No information, RCOI confirmed per RMI, Recycled and scrap, From | LR, HR, CC, DRC, R/S</t>
  </si>
  <si>
    <t>Australia, Brazil, Burundi, Canada, China, Democratic Republic of the Congo, Estonia, Ethiopia, France, Germany, India, Indonesia, Ireland, Israel, Japan, Madagascar, Mexico, Mozambique, Nigeria, Recycled/Scrap, Russian Federation, Rwanda, Sierra Leone, S | Angola, Argentina, Australia, Austria, Brazil, Burundi, Cambodia, Canada, Chile, Colombia, Democratic Republic of Congo, Ecuador, Guyana, Hungary, Japan, Kazakhstan, Korea, Luxembourg, Malaysia, Mongolia, Mozambique, Myanmar, Portugal, Recycled/Scrap, Rwa | DRC- Congo (Kinshasa), Myanmar, Angola, Cambodia, Malaysia, Kazakhstan, Portugal, Mongolia, Austria, Mozambique, Luxembourg, Guyana, Brazil, Korea, Republic of, Chile, Laos, Ecuador, Colombia, Argentina, South Sudan, Hungary, Japan, Tanzania, Zambia, Cong | DRC- Congo (Kinshasa), Myanmar, Angola, Cambodia, Malaysia, Kazakhstan, Portugal, Austria, Mongolia, Mozambique, Luxembourg, Brazil, Korea, Republic of, Guyana, Chile, Laos, Colombia, Ecuador, Argentina, Hungary, South Sudan, Japan, Tanzania, Zambia, Cong | DRC- Congo (Kinshasa), Myanmar, Angola, Cambodia, Malaysia, Kazakhstan, Portugal, Mongolia, Austria, Mozambique, Luxembourg, Guyana, Brazil, Korea, Republic of, Chile, Laos, Colombia, Ecuador, Argentina, South Sudan, Hungary, Japan, Tanzania, Zambia, Cong | Not disclosed per LBMA | Australia, Brazil, Burundi, Canada, China, Congo, Democratic Republic of the Congo, Estonia, Ethiopia, France, Germany, India, Indonesia, Ireland, Israel, Japan, Republic of Korea, Madagascar, Mexico, Mozambique, Niger, Nigeria, Recycled/Scrap, Russian Fe | DRC- Congo (Kinshasa), Myanmar, Angola, Cambodia, Malaysia, Kazakhstan, Portugal, Austria, Mongolia, Mozambique, Luxembourg, Brazil, Korea, Republic of, Guyana, Chile, Laos, Colombia, Ecuador, Argentina, South Sudan, Hungary, Japan, Tanzania, Zambia, Cong | Includes Covered Countries and CAHRA | Recycled/Scrap, Burundi, Rwanda, United States, Mozambique, Australia, Brazil, Canada, Japan, Guyana, Malaysia, Portugal, Austria, Myanmar, Colombia, Mongolia, Cambodia, Chile, Kazakhstan, Korea, Luxembourg, Angola, Ecuador, Argentina, Tanzania, Zambia, H | LR, HR, CC, DRC, R/S | Angola, Argentina, Australia, Austria, Brazil, Burundi, Cambodia, Canada, Chile, Colombia, Democratic Republic of Congo, Ecuador, Guyana, Hungary, Japan, Kazakhstan, Korea, Luxembourg, Malaysia, Mongolia, Mozambique, Myanmar, Portug | LR, HR, CC, DRC, R/S</t>
  </si>
  <si>
    <t>Laufenburg, Baden-Württemberg</t>
  </si>
  <si>
    <t>Raw material is sourced from multiple conflict-free mines globally., Raw material is sourced from multiple conflict-free mines globally. Industry standard traceability schemes and other information sources are utilzed. Names and locations of all mines are | Recycled, Scrap and mines | 0 | Some are recycled/scrap, high risk countries, covered countries, and DRC sourced but not all. | LR, CC, DRC, HR, R/S | RCOI confirmed per RMI | Some are recycled/scrap, covered countries, and DRC sourced but not all. | Raw | RCOI confirmed per RMI | Raw material is sourced from multiple conflict-free mines globally. Industry standard traceability schemes and other information sources are utilzed. Names and locations of all mines are disclosed to the auditor during the CSI audit. | 0 | Recycled and mi | 0, CANADA | Some are recycled, scrap, cover countries or DRC sourced but not all. | Not disclosed | Some are recycled, scrap or DRC sourced but not all | From Several mines around the world. All mines are conflict free.Name of the mines is confidential by | Raw material is sourced from multiple conflict-free mines globally. Industry standard traceability schemes and other information sources are utilzed. Names and locations of all mines are disclosed to the auditor during the CSI audit.</t>
  </si>
  <si>
    <t>Australia, Brazil, Burundi, Canada, China, Democratic Republic of the Congo, Estonia, Ethiopia, France, Germany, India, Indonesia, Ireland, Israel, Japan, Madagascar, Mexico, Mozambique, Nigeria, Recycled/Scrap, Russian Federation, Rwanda, Sierra Leone, S | Argentina, Australia, Austria, Belgium, Brazil, Burundi, Cambodia, Canada, Chile, Colombia, Congo, Democratic Republic of Congo, Ecuador, Ethiopia, Germany, Guyana, Hungary, India, Japan, Kazakhstan, Korea, Luxembourg, Malaysia, Mongolia, Mozambique, Myan | DRC- Congo (Kinshasa), Myanmar, Cambodia, Malaysia, Kazakhstan, Portugal, Mongolia, Austria, Mozambique, Luxembourg, Brazil, Korea, Republic of, Guyana, Chile, Laos, Ecuador, Colombia, Argentina, Hungary, Japan, Congo (Brazzaville), India, Canada, Belgium | DRC- Congo (Kinshasa), Myanmar, Cambodia, Malaysia, Kazakhstan, Portugal, Austria, Mongolia, Mozambique, Luxembourg, Guyana, Korea, Republic of, Brazil, Chile, Laos, Ecuador, Colombia, Argentina, Hungary, Japan, Congo (Brazzaville), India, Canada, Belgium | Not disclosed per LBMA | Australia, Brazil, Burundi, China, Congo, Democratic Republic of the Congo, Ethiopia, France, Madagascar, Mozambique, Niger, Nigeria, Rwanda, Sierra Leone, Spain | DRC- Congo (Kinshasa), Myanmar, Cambodia, Malaysia, Kazakhstan, Portugal, Mongolia, Austria, Mozambique, Luxembourg, Guyana, Korea, Republic of, Brazil, Chile, Laos, Ecuador, Colombia, Argentina, Hungary, Japan, Congo (Brazzaville), India, Canada, Belgium | Includes Covered Countries and CAHRA | Recycled/Scrap, Brazil, India, Mozambique, Australia, Ethiopia, Namibia, Niger, Nigeria, Zimbabwe, Sierra Leone, Burundi, Rwanda, Democratic Republic of Congo, Germany, Guyana, Malaysia, Japan, Austria, Mongolia, Colombia, Myanmar, Portugal, Congo, Cambod | Australia, Bolivia, Brazil, Burundi, Democratic Republic of Congo, Ethiopia, India, Mozambique, Namibia, Nigeria, Rwanda, Sierra Leone, Zimbabwe | Argentina, Australia, Austria, Belgium, Brazil, Burundi, Cambodia, Canada, Chile, Colombia, Congo, Democrati | Australia, Bolivia, Brazil, Burundi, Democratic Republic of Congo, Ethiopia, India, Mozambique, Namibia, Nigeria, Rwanda, Sierra Leone, Zimbabwe</t>
  </si>
  <si>
    <t>Hitachi Ohmiya-shi,Ibaraki</t>
  </si>
  <si>
    <t>Raw material is sourced from multiple conflict-free mines globally., Raw material is sourced from multiple conflict-free mines globally. Industry standard traceability schemes and other information sources are utilzed. Names and locations of all mines are | Not disclosed by supplier | 0 | Some are recyled/scrap sourced but not all. | LR, R/S | RCOI confirmed per RMI | Some are recyled/scrap sourced but not all. | Raw material is sourced from multiple conflict-free mines globally. Industry standard traceabili | RCOI confirmed per RMI | Raw material is sourced from multiple conflict-free mines globally. Industry standard traceability schemes and other information sources are utilzed. Names and locations of all mines are disclosed to the auditor during the CSI audit. | 0 | Recycled and mi | 0, GERMANY | From Raw material is sourced from multiple conflict-free mines globally. Industry standard traceability schemes and other information sources are utilzed. Names and locations of all mines are disclosed to the auditor during the CSI audit. | N | Only intermediates from Responsible Smelters and scrap.</t>
  </si>
  <si>
    <t>Australia, Brazil, Burundi, Canada, China, Democratic Republic of the Congo, Estonia, Ethiopia, France, Germany, India, Indonesia, Ireland, Israel, Japan, Madagascar, Mexico, Mozambique, Nigeria, Recycled/Scrap, Russian Federation, Rwanda, Sierra Leone, S | Argentina, Australia, Austria, Brazil, Burundi, Canada, China, Democratic Republic of Congo, Ethiopia, Germany, Guyana, India, Japan, Malaysia, Mozambique, Namibia, Niger, Nigeria, Panama, Recycled/Scrap, Rwanda, Sierra Leone, United States, Zimbabwe | Japan, Rwanda, Sierra Leone, Bolivia, India, Canada, Mozambique, Namibia, China, Brazil, Zimbabwe, Australia, Ethiopia, Germany | Not disclosed per LBMA | Australia, Brazil, Burundi, China, Congo, Democratic Republic of the Congo, Ethiopia, France, Madagascar, Mozambique, Niger, Nigeria, Rwanda, Sierra Leone, Spain | Japan, Rwanda, Sierra Leone, Bolivia, India, Canada, Mozambique, Namibia, China, Brazil, Zimbabwe, Australia, Germany, Ethiopia | Australia, Bolivia, Brazil, Burundi, Democratic Republic of Congo, Ethiopia, India, Mozambique, Namibia, Nigeria, Rwanda, Sierra Leone, Zimbabwe, Australia, Bolivia, Brazil, Burundi, DRC or an adjoining country (Covered Countries), Ethiopia, India, Mozamb | Argentina, Australia, Austria, Brazil, Burundi, Canada, China, Democratic Republic of Congo, Ethiopia, Germany, Guyana, India, Japan, Malaysia, Mozambique, Namibia, Niger, Nigeria, Panama, Recycled/Scrap, Rwanda, Sierra Leone, United States, Zimbabwe | Re | Includes Covered Countries and CAHRA | Recycled/Scrap, Brazil, India, Namibia, Zimbabwe, Ethiopia, Sierra Leone, Australia, Mozambique, Rwanda, Japan, Germany, Canada, China, Niger, Nigeria, Burundi, Democratic Republic of Congo | Australia, Bolivia, Brazil, Burundi, Democratic Republic of Congo, Ethiopia, India, Mozambique, Namibia, Nigeria, Rwanda, Sierra Leone, Zimbabwe | Argentina, Australia, Austria, Brazil, Burundi, Canada, China, Democratic Republic of Congo, Ethiopia, Germa | Australia, Bolivia, Brazil, Burundi, Democratic Republic of Congo, Ethiopia, India, Mozambique, Namibia, Nigeria, Rwanda, Sierra Leone, Zimbabwe</t>
  </si>
  <si>
    <t>Newton, Massachusetts</t>
  </si>
  <si>
    <t>Raw material is sourced from multiple conflict-free mines globally. Industry standard traceability schemes and other information sources are utilzed. Names and locations of all mines are disclosed to the auditor during the CSI audit., RCOI confirmed per R | From Jiangxi Dajichan Tungsten Industry Ltd, Mibra, Kenticha,Talison. | 0 | Some are recyled/scrap sourced but not all. | LR, R/S | RCOI confirmed per RMI | H.C. Starck Inc. | Some are recyled/scrap sourced but not all. | Australia/Mozambique/Canada | Raw | RCOI confirmed per RMI | 0 | NA | Recycled and mining not disclosed by supplier | Recycled or scrp, and mining
Raw material is sourced from multiple conflict-free mines globally. Industry standard traceability schemes and other information sources are utilzed. Names and locations | 0, RCOI confirmed per RMI, Recycled and mining not disclosed by supplier, SWEDEN | From Mibra, Kenticha,Talison | RCOI Confirmed as per CSFI | Not disclosed | Some are recycled or scrap sourced but not all | Various mines, Talison | From Mibra, GAM, Kenti | 0, From Jiangxi Dajichan Tungsten Industry Ltd, Mibra, Kenticha,Talison., From Jiangxi Dajichan Tungsten Industry Ltd, Mibra, Kenticha,Talison. | Some are recycled or scrap sourced but not all, Jiangxi Dajichan Tungsten Industry Ltd., Mibra, Kenticha, Tal</t>
  </si>
  <si>
    <t>Australia, Brazil, Burundi, Canada, China, Democratic Republic of the Congo, Ethiopia, France, Germany, India, Indonesia, Ireland, Japan, Madagascar, Mexico, Mozambique, Nigeria, Recycled/Scrap, Russian Federation, Rwanda, Sierra Leone, Spain, Thailand, U | Australia, Brazil, Burundi, Canada, China, Congo, Democratic Republic of Congo, Eritrea, Ethiopia, Germany, India, Japan, Mozambique, Namibia, Niger, Nigeria, Recycled/Scrap, Rwanda, Sierra Leone, Slovenia, United States, Zimbabwe | Burundi, United States, Japan, Rwanda, Sierra Leone, Congo (Brazzaville), Bolivia, India, Canada, Mozambique, China, Namibia, Brazil, Zimbabwe, Australia, Nigeria, Ethiopia, Germany | Burundi, United States, Japan, Rwanda, Sierra Leone, Congo (Brazzaville), Bolivia, India, Canada, Mozambique, Namibia, China, Brazil, Zimbabwe, Australia, Nigeria, Germany, Ethiopia | Not disclosed per LBMA | Australia, Brazil, Burundi, Canada, China, Congo, Democratic Republic of the Congo, Ethiopia, France, Germany, India, Indonesia, Ireland, Japan, Madagascar, Mexico, Mozambique, Niger, Nigeria, Recycled/Scrap, Russian Federation, Rwanda, Sierra Leone, Spai | Burundi, United States, Japan, Rwanda, Sierra Leone, Congo (Brazzaville), Bolivia, India, Canada, Mozambique, China, Namibia, Brazil, Zimbabwe, Nigeria, Australia, Germany, Ethiopia | Australia, Bolivia, Brazil, Burundi, Democratic Republic of Congo, Ethiopia, India, Mozambique, Namibia, Nigeria, Rwanda, Sierra Leone, Zimbabwe, Australia, Bolivia, Brazil, Ethiopia, India, Mozambique, Namibia, Rwanda, Sierra Leone, Zimbabwe, Burundi, Na | Australia, Brazil, Burundi, Canada, China, Congo, Democratic Republic of Congo, Eritrea, Ethiopia, Germany, India, Japan, Mozambique, Namibia, Niger, Nigeria, Recycled/Scrap, Rwanda, Sierra Leone, Slovenia, United States, Zimbabwe | Recycled/Scrap, Brazil | Includes Covered Countries and CAHRA | Recycled/Scrap, Brazil, India, Zimbabwe, Ethiopia, Sierra Leone, Niger, Nigeria, Mozambique, Rwanda, United States, Burundi, Australia, Namibia, China, Germany, Japan, Canada, Slovenia, Congo, Democratic Republic of Congo | Australia, Brazil, Burundi, Canada, China, Congo, Democratic Republic of Congo, Eritrea, Ethiopia, Germany, India, Japan, Mozambique, Namibia, Niger, Nigeria, Recycled/Scrap, Rwanda, Sierra Leone, Slovenia, United States, Zimbabwe | 0 | Includes Covered C</t>
  </si>
  <si>
    <t>Goslar, Niedersachsen</t>
  </si>
  <si>
    <t>Raw material is sourced from multiple conflict-free mines globally., Raw material is sourced from multiple conflict-free mines globally. Industry standard traceability schemes and other information sources are utilzed. Names and locations of all mines are | From Mibra, Kenticha | 0 | Some are recycled/scrap, high risk countries, covered countries, and DRC sourced but not all. | LR, CC, DRC, HR, R/S | RCOI confirmed per RMI | H.C. Starck Tantalum and Niobium GmbH; NA | Raw Materials are sourced from multiple | RCOI confirmed per RMI | Raw Materials are sourced from multiple conflict-free mines globally. Inustry standard traceability schemes and other information sources are utilized. Names and and locations of all mines are disclosed to the auditors during the RMI audits. | 0 | Raw mat | 0, ITALY | From Mibra, Kenticha | NA | Some are recycled, scrap, covered countries or DRC sourced but not all. | From Mibra, Kenticha, some are recycled, scrap  but not all. | ITALY | Some are recycled, scrap, covered countries or DRC sourced but not all. | Raw material is sourced from multiple conflict-free mines globally. Industry standard traceability schemes and other information sources are utilzed. Names and locations of all mines are disclosed to the auditor during the CSI audit.</t>
  </si>
  <si>
    <t>Australia, Austria, Brazil, Burundi, Canada, China, Democratic Republic of the Congo, Estonia, Ethiopia, France, Germany, India, Indonesia, Ireland, Israel, Japan, Kazakhstan, Madagascar, Malaysia, Mexico, Mongolia, Mozambique, Myanmar, Nigeria, Peru, Por | Angola, Argentina, Australia, Austria, Brazil, Burundi, Cambodia, Chile, Colombia, Democratic Republic of Congo, Ecuador, Ethiopia, Germany, Guyana, Hungary, India, Japan, Kazakhstan, Korea, Luxembourg, Malaysia, Mongolia, Mozambique, Myanmar, Namibia, Ni | DRC- Congo (Kinshasa), Myanmar, Angola, Cambodia, Malaysia, Kazakhstan, Portugal, Austria, Mongolia, Mozambique, Luxembourg, Korea, Republic of, Brazil, Guyana, Chile, Laos, Colombia, Ecuador, Argentina, Hungary, South Sudan, Japan, Tanzania, Zambia, Cong | DRC- Congo (Kinshasa), Myanmar, Angola, Cambodia, Malaysia, Kazakhstan, Portugal, Mongolia, Austria, Mozambique, Luxembourg, Brazil, Guyana, Korea, Republic of, Chile, Laos, Ecuador, Colombia, Argentina, Hungary, South Sudan, Japan, Tanzania, Zambia, Cong | DRC- Congo (Kinshasa), Myanmar, Angola, Cambodia, Malaysia, Kazakhstan, Portugal, Austria, Mongolia, Mozambique, Luxembourg, Guyana, Korea, Republic of, Brazil, Chile, Laos, Colombia, Ecuador, Argentina, South Sudan, Hungary, Japan, Tanzania, Zambia, Cong | Not disclosed per LBMA | Australia, Brazil, Burundi, Canada, China, Congo, Democratic Republic of the Congo, Estonia, Ethiopia, France, Germany, India, Indonesia, Ireland, Israel, Japan, Republic of Korea, Madagascar, Mexico, Mozambique, Niger, Nigeria, Recycled/Scrap, Russian Fe | DRC- Congo (Kinshasa), Myanmar, Angola, Cambodia, Malaysia, Kazakhstan, Portugal, Mongolia, Austria, Mozambique, Luxembourg, Korea, Republic of, Brazil, Guyana, Chile, Laos, Colombia, Ecuador, Argentina, South Sudan, Hungary, Japan, Tanzania, Zambia, Cong | Includes Covered Countries and CAHRA | Recycled/Scrap, Germany, Burundi, Rwanda, Brazil, Japan, Mozambique, Australia, Ethiopia, India, Namibia, Sierra Leone, Niger, Nigeria, Zimbabwe, Thailand, Guyana, Malaysia, United States, Austria, Colombia, Ecuador, Mongolia, Myanmar, Portugal, Cambodia, | Australia, Bolivia,Brazil,Burundi,DRC,Ethiopia,India,Mozanbique,Namibia,Nigeria,Rwanda,Sierra Leone, Zimbabwe | Angola, Argentina, Australia, Austria, Brazil, Burundi, Cambodia, Chile, Colombia, Democratic Republic of Congo, Ecuador, Ethiopia, Germany, Gu | Australia, Bolivia, Brazil, Burundi, Democratic Republic of Congo, Ethiopia, India, Mozambique, Namibia, Nigeria, Rwanda, Sierra Leone, Zimbabwe</t>
  </si>
  <si>
    <t>Map Ta Phut, Rayong</t>
  </si>
  <si>
    <t>Raw material is sourced from multiple conflict-free mines globally., Raw material is sourced from multiple conflict-free mines globally. Industry standard traceability schemes and other information sources are utilzed. Names and locations of all mines are | Recycled, Scrap and mines | 0 | Some are high risk countries, covered countries, and DRC sourced but not all. | LR, CC, DRC, HR | RCOI confirmed per RMI | H.C. Starck Co., Ltd. | Raw Materials are sourced from multiple conflict-free mines globally. Inustr | RCOI confirmed per RMI | Raw material is sourced from multiple conflict-free mines globally. Industry standard traceability schemes and other information sources are utilzed. Names and locations of all mines are disclosed to the auditor during the CSI audit. | 0 | Recycled or scr | 0, GERMANY | From Mibra, Kenticha (Sites ENAG &amp;amp; Rhina) | Not disclosed | Some are recycled or scrap sourced but not all | From Mibra, Kenticha, some are recycled, scrap. | GERMANY | Some are recycled, scrap, covered countries or DRC sourced but not al | Raw material is sourced from multiple conflict-free mines globally. Industry standard traceability schemes and other information sources are utilzed. Names and locations of all mines are disclosed to the auditor during the CSI audit.</t>
  </si>
  <si>
    <t>Australia, Belarus, Brazil, Burundi, Canada, China, Democratic Republic of the Congo, El Salvador, Estonia, Ethiopia, France, Germany, Hong Kong, India, Indonesia, Ireland, Israel, Japan, Madagascar, Mexico, Mozambique, Nigeria, Recycled/Scrap, Russian Fe | Angola, Argentina, Australia, Austria, Brazil, Burundi, Cambodia, Chile, Colombia, Democratic Republic of Congo, Ecuador, Ethiopia, Guyana, Hungary, India, Japan, Kazakhstan, Korea, Luxembourg, Malaysia, Mongolia, Mozambique, Myanmar, Namibia, Niger, Nige | DRC- Congo (Kinshasa), Myanmar, Angola, Cambodia, Malaysia, Kazakhstan, Portugal, Austria, Mongolia, Mozambique, Luxembourg, Korea, Republic of, Brazil, Guyana, Chile, Laos, Colombia, Ecuador, Argentina, South Sudan, Hungary, Japan, Tanzania, Zambia, Cong | DRC- Congo (Kinshasa), Myanmar, Angola, Cambodia, Malaysia, Kazakhstan, Portugal, Austria, Mongolia, Mozambique, Luxembourg, Brazil, Korea, Republic of, Guyana, Chile, Laos, Ecuador, Colombia, Argentina, Hungary, South Sudan, Japan, Tanzania, Zambia, Cong | DRC- Congo (Kinshasa), Myanmar, Angola, Cambodia, Malaysia, Kazakhstan, Portugal, Mongolia, Austria, Mozambique, Luxembourg, Guyana, Korea, Republic of, Brazil, Chile, Laos, Ecuador, Colombia, Argentina, Hungary, South Sudan, Japan, Tanzania, Zambia, Cong | Not disclosed per LBMA | Australia, Brazil, Burundi, China, Congo, Democratic Republic of the Congo, Ethiopia, France, Madagascar, Mozambique, Niger, Nigeria, Rwanda, Sierra Leone, Spain | DRC- Congo (Kinshasa), Myanmar, Angola, Cambodia, Malaysia, Kazakhstan, Portugal, Austria, Mongolia, Mozambique, Luxembourg, Korea, Republic of, Guyana, Brazil, Chile, Laos, Ecuador, Colombia, Argentina, Hungary, South Sudan, Japan, Tanzania, Zambia, Cong | Includes Covered Countries and CAHRA | Recycled/Scrap, Brazil, Mozambique, Ethiopia, Australia, Rwanda, India, Namibia, Niger, Nigeria, Sierra Leone, Burundi, Zimbabwe, Thailand, United States, Malaysia, Chile, Portugal, Myanmar, Cambodia, Kazakhstan, Angola, Guyana, Austria, Mongolia, Luxembo | Australia, Bolivia, Brazil, Burundi, Democratic Republic of Congo, Ethiopia, India, Mozambique, Namibia, Nigeria, Rwanda, Sierra Leone, Zimbabwe | Angola, Argentina, Australia, Austria, Brazil, Burundi, Cambodia, Chile, Colombia, Democratic Republic of Co | Australia, Bolivia, Brazil, Burundi, Democratic Republic of Congo, Ethiopia, India, Mozambique, Namibia, Nigeria, Rwanda, Sierra Leone, Zimbabwe</t>
  </si>
  <si>
    <t>Matamoros, Tamaulipas</t>
  </si>
  <si>
    <t>Not disclosed by supplier, Some are recyled/scrap sourced but not all. | Recycled, Scrap and mines | 0 | Some are recyled/scrap sourced but not all. | RCOI confirmed per RMI | Some are recyled/scrap sourced but not all. | Some are recyled/scrap sourced but not all. | Recycled, Scrap and mines | 0 | Some are recyled/scrap sourc | Recycled and mining not disclosed by supplier | Recycled and mining not disclosed by supplier | Sourced from Mines/Recyale/Scrap | recycled/scrap | Some are recycled or scrap sourced but not all | recycled/scrap | SWITZERLAND | Some are recycled, scrap, covered countries or DRC sourced but not all. | S | 0, Recycled and mining not disclosed by supplier, recycled/scrap | SWITZERLAND | Some are recycled or scrap sourced but not all | recycled/scrap | SWITZERLAND | Some are recycled, scrap, covered countries or DRC sourced but not all. | Some are recycled, s | 0, Kisengo and recycled/scrap, LR, R/S, No information, RCOI confirmed per RMI, Recycled and mining not disclosed by supplier, Recycled and mining not disclosed by supplier | Sourced from Mines/Recyale/Scrap, Recycled and scrap, and mines not disclosed by</t>
  </si>
  <si>
    <t>Australia, Brazil, Burundi, Canada, China, Democratic Republic of the Congo, Estonia, Ethiopia, France, Germany, India, Indonesia, Ireland, Israel, Japan, Madagascar, Mexico, Mozambique, Nigeria, Recycled/Scrap, Russian Federation, Rwanda, Sierra Leone, S | Angola, Argentina, Australia, Austria, Brazil, Cambodia, Chile, Colombia, Democratic Republic of Congo, Ecuador, Guyana, Hungary, Japan, Kazakhstan, Korea, Luxembourg, Malaysia, Mali, Mexico, Mongolia, Mozambique, Myanmar, Portugal, Recycled/Scrap, South | DRC- Congo (Kinshasa), Myanmar, Angola, Cambodia, Malaysia, Kazakhstan, Portugal, Austria, Mongolia, Mozambique, Mali, Luxembourg, Korea, Republic of, Guyana, Brazil, Chile, Laos, Ecuador, Colombia, Argentina, Hungary, South Sudan, Japan, Tanzania, Zambia | DRC- Congo (Kinshasa), Myanmar, Angola, Cambodia, Malaysia, Kazakhstan, Portugal, Mongolia, Austria, Mozambique, Mali, Luxembourg, Korea, Republic of, Guyana, Brazil, Chile, Laos, Ecuador, Colombia, Argentina, Hungary, South Sudan, Japan, Tanzania, Zambia | DRC- Congo (Kinshasa), Myanmar, Angola, Cambodia, Malaysia, Kazakhstan, Portugal, Austria, Mongolia, Mozambique, Mali, Luxembourg, Guyana, Brazil, Korea, Republic of, Chile, Laos, Colombia, Ecuador, Argentina, Hungary, South Sudan, Japan, Tanzania, Ghana, | Not disclosed per LBMA | Australia, Brazil, Burundi, Canada, China, Congo, Democratic Republic of the Congo, Estonia, Ethiopia, France, Germany, India, Indonesia, Ireland, Israel, Japan, Republic of Korea, Madagascar, Mexico, Mozambique, Niger, Nigeria, Recycled/Scrap, Russian Fe | DRC- Congo (Kinshasa), Myanmar, Angola, Cambodia, Malaysia, Kazakhstan, Portugal, Austria, Mongolia, Mozambique, Mali, Luxembourg, Korea, Republic of, Guyana, Brazil, Chile, Laos, Ecuador, Colombia, Argentina, South Sudan, Hungary, Japan, Tanzania, Ghana, | Includes Covered Countries and CAHRA | Recycled/Scrap, Mexico, Brazil, Malaysia, Guyana, Austria, Mongolia, Mozambique, Portugal, Angola, Cambodia, Chile, Kazakhstan, Korea, Luxembourg, Mali, Myanmar, Argentina, Colombia, Ecuador, South Sudan, Sudan, Japan, Hungary, Tanzania, Australia, Zambia</t>
  </si>
  <si>
    <t>Fengxin, Jiangxi Sheng</t>
  </si>
  <si>
    <t>From other mines in china, NA, RCOI confirmed as per RMI., RCOI confirmed per RMI | Not disclosed by supplier | 0 | RCOI confirmed as per RMI. | RCOI confirmed per RMI | RCOI confirmed as per RMI. | from other mines in china | RCOI confirmed as per RMI. | Not disclosed by supplier | 0 | RCOI confirmed as per RMI. | RCOI confirmed per RMI | RCOI confirmed per RMI | NA | Recycled or scrap, and mining not disclosed by supplier | Sourced from Mines/Recyale/Scrap | RCOI confirmed per RMI | RCOI confirmed as per RMI | RUSSIAN FEDERATION | RCOI confirmed as per CFSI | Some are recycled, scrap, cover countries or DRC sourc | 0, RCOI confirmed per RMI, Recycled or scrap, and mining not disclosed by supplier, RUSSIAN FEDERATION | RCOI confirmed as per RMI | RUSSIAN FEDERATION | RCOI confirmed as per CFSI | Some are recycled, scrap, cover countries or DRC sourced but not all. | | 0, from other mines in china, LR, NA, No information, Not disclosed by supplier, Not disclosed by supplier | RCOI confirmed as per RMI, RCOI confirmed as per RMI., RCOI confirmed per RMI, Recycled or scrap, and mining not disclosed by supplier, Recycled o</t>
  </si>
  <si>
    <t>Australia, Brazil, China, Ethiopia, France, Madagascar, Nigeria, Sierra Leone | Argentina, Australia, Brazil, Canada, Chile, China, Ethiopia, France, Guinea, India, Japan, Madagascar, Malaysia, Mexico, Niger, Nigeria, Papua New Guinea, Peru, Recycled/Scrap, Russian Federation, Sierra Leone, Singapore, Thailand, United States | No known country of origin | Not disclosed per LBMA | Australia, Brazil, China, France, Madagascar, Niger, Nigeria, Sierra Leone | China, DRC or an adjoining country (Covered Countries), Recycled/Scrap, USA, Russia, Includes Covered Countries and CAHRA, L1, Mineral sourcing LR from China, NA, No known country of origin, No reason to believe sources from DRC or covered countries, RCOI | Argentina, Australia, Brazil, Canada, Chile, China, Ethiopia, France, Guinea, India, Japan, Madagascar, Malaysia, Mexico, Niger, Nigeria, Papua New Guinea, Peru, Recycled/Scrap, Russian Federation, Sierra Leone, Singapore, Thailand, United States | Recycl | Excludes Covered Countries and CAHRA | Argentina, Australia, Brazil, Canada, Chile, China, Ethiopia, France, Guinea, India, Japan, Madagascar, Malaysia, Mexico, Niger, Nigeria, Papua New Guinea, Peru, Recycled/Scrap, Russian Federation, Sierra Leone, Singapore, Thailand, United States | Includ | Argentina, Australia, Brazil, Canada, Chile, China, Ethiopia, France, Guinea, India, Japan, Madagascar, Malaysia, Mexico, Niger, Nigeria, Papua New Guinea, Peru, Recycled/Scrap, Russian Federation, Sierra Leone, Singapore, Thailand, United States, China,</t>
  </si>
  <si>
    <t>Jiujiang, Jiangxi Sheng</t>
  </si>
  <si>
    <t>0 | Not disclosed by supplier | Sourced from Mines/Recyale/Scrap | RCOI confirmed as per RMI | UNITED STATES OF AMERICA | RCOI confirmed as per CFSI | not available | Not disclosed by supplier | Not disclosed by supplier | RCOI confirmed as per RMI. | Not | Not disclosed by supplier, RCOI confirmed as per RMI. | Not disclosed by supplier | 0 | RCOI confirmed as per RMI. | RCOI confirmed per RMI | RCOI confirmed as per RMI. | RCOI confirmed as per RMI. | Not disclosed by supplier | 0 | RCOI confirmed as per RMI. | RCOI confirmed per RMI | RCOI confirmed as per RMI | Not disclosed by supplier | 0, Not disclosed by supplier, UNITED STATES OF AMERICA | RCOI confirmed as per RMI | UNITED STATES OF AMERICA | RCOI confirmed as per CFSI | not available | Not disclosed by supplier | Not disclosed by supplier, Unknown, but some recycled/scrap | 0, LR, No information, Not disclosed by supplier, Not disclosed by supplier | RCOI confirmed as per RMI, Not disclosed by supplier | Sourced from Mines/Recyale/Scrap, Not disclosed by supplier, Excludes Covered Countries, RCOI confirmed as per RMI., RCOI</t>
  </si>
  <si>
    <t>Australia, Brazil, China, Ethiopia, France, Madagascar, Nigeria, Sierra Leone, Spain | Argentina, Austria, Belgium, Brazil, Cambodia, Canada, Chile, China, Colombia, Democratic Republic of Congo, Ecuador, Ethiopia, Germany, Guyana, Hungary, India, Japan, Kazakhstan, Korea, Luxembourg, Malaysia, Mongolia, Myanmar, Namibia, Niger, Peru, Portu | DRC- Congo (Kinshasa), Myanmar, Cambodia, Malaysia, Kazakhstan, Portugal, Austria, Mongolia, Luxembourg, Brazil, Korea, Republic of, Guyana, Chile, Laos, Ecuador, Colombia, Argentina, Hungary, Japan, India, Canada, Belgium, Namibia, Taiwan, Peru, Ethiopia | DRC- Congo (Kinshasa), Myanmar, Cambodia, Malaysia, Kazakhstan, Portugal, Mongolia, Austria, Luxembourg, Brazil, Guyana, Korea, Republic of, Chile, Laos, Ecuador, Colombia, Argentina, Hungary, Japan, India, Canada, Belgium, Namibia, Taiwan, Peru, Germany, | DRC- Congo (Kinshasa), Myanmar, Cambodia, Malaysia, Kazakhstan, Portugal, Mongolia, Austria, Luxembourg, Brazil, Guyana, Korea, Republic of, Chile, Laos, Colombia, Ecuador, Argentina, Hungary, Japan, India, Canada, Belgium, Namibia, Taiwan, Peru, Germany, | Not disclosed per LBMA | Brazil, Democratic Republic of the Congo, Ethiopia, Niger, Nigeria | DRC- Congo (Kinshasa), Myanmar, Cambodia, Malaysia, Kazakhstan, Portugal, Mongolia, Austria, Luxembourg, Guyana, Korea, Republic of, Brazil, Chile, Laos, Colombia, Ecuador, Argentina, Hungary, Japan, India, Canada, Belgium, Namibia, Taiwan, Peru, Ethiopia | Includes Covered Countries and CAHRA | Recycled/Scrap, China, Brazil, Malaysia, Japan, Guyana, India, Argentina, Austria, Mongolia, Portugal, Colombia, Cambodia, Chile, Ecuador, Hungary, Kazakhstan, Canada, Belgium, Namibia, Korea, Luxembourg, Myanmar, Peru, Ethiopia, Germany, Spain, Niger, Ni</t>
  </si>
  <si>
    <t>Zhuzhou, Hunan Sheng</t>
  </si>
  <si>
    <t>Recycled, Scrap and mines | NA | Recycled and mining not disclosed by supplier | Sourced from Mines/Recyale/Scrap | RCOI confirmed per RMI | No data from supplier | Some are recycled/scrap sourced but not all. | Recycled, Scrap and mines | 0 | Some are re | NA, RCOI confirmed per RMI, Some are recycled, scrap, covered countries or DRC sourced but not all. , Some are recyled/scrap sourced but not all. | Recycled, Scrap and mines | 0 | Some are recyled/scrap sourced but not all. | RCOI confirmed per RMI | FIR Metals &amp; Resource Ltd. | Some are recycled/scrap sourced but not all. | Some are recycled/scrap sourced but not all. | Recycled, Scrap and mines | 0 | RCOI confirmed per RMI | 0, INDONESIA | Some are recycled, scrap, cover countries or DRC sourced but not all. | Some are recycled or scrap sourced but not all | INDONESIA | Some are recycled or scrap sourced but not all | Some are recycled, scrap, cover countries or DRC sourced b</t>
  </si>
  <si>
    <t>Australia, Brazil, Canada, China, Estonia, Ethiopia, France, Germany, India, Indonesia, Ireland, Israel, Japan, Madagascar, Nigeria, Recycled/Scrap, Russian Federation, Sierra Leone, Singapore, Spain, Thailand, United Kingdom, United States of America | Argentina, Australia, Austria, Belgium, Brazil, Cambodia, Canada, Chile, China, Colombia, Ecuador, Ethiopia, Germany, Guyana, Hungary, India, Japan, Kazakhstan, Korea, Luxembourg, Malaysia, Mongolia, Myanmar, Namibia, Peru, Portugal, Recycled/Scrap, Taiwa | Recycled, Scrap and mines | Argentina, Australia, Austria, Belgium, Brazil, Cambodia, Canada, Chile, China, Colombia, Ecuador, Ethiopia, Germany, Guyana, Hungary, India, Japan, Kazakhstan, Korea, Luxembourg, Malaysia, Mongolia, Myanmar, Namibia, Peru, Por | Myanmar, Cambodia, Malaysia, Kazakhstan, Portugal, Austria, Mongolia, Luxembourg, Brazil, Korea, Republic of, Guyana, Chile, Laos, Ecuador, Colombia, Argentina, Hungary, Japan, India, Canada, Belgium, Namibia, Taiwan, Peru, Ethiopia, Germany, Russian Fede | Myanmar, Cambodia, Malaysia, Kazakhstan, Portugal, Mongolia, Austria, Luxembourg, Brazil, Guyana, Korea, Republic of, Chile, Laos, Colombia, Ecuador, Argentina, Hungary, Japan, India, Canada, Belgium, Namibia, Taiwan, Peru, Germany, Ethiopia, Russian Fede | Myanmar, Cambodia, Malaysia, Kazakhstan, Portugal, Mongolia, Austria, Luxembourg, Korea, Republic of, Brazil, Guyana, Chile, Laos, Colombia, Ecuador, Argentina, Hungary, Japan, India, Canada, Belgium, Namibia, Taiwan, Peru, Ethiopia, Germany, Russian Fede | Not disclosed per LBMA | Australia, Brazil, Canada, China, Estonia, France, Germany, India, Indonesia, Ireland, Israel, Japan, Republic of Korea, Madagascar, Niger, Nigeria, Recycled/Scrap, Russian Federation, Sierra Leone, Singapore, Spain, Thailand, United Kingdom, United State | Includes Covered Countries and CAHRA | Myanmar, Cambodia, Malaysia, Kazakhstan, Portugal, Austria, Mongolia, Luxembourg, Brazil, Korea, Republic of, Guyana, Chile, Laos, Colombia, Ecuador, Argentina, Hungary, Japan, India, Canada, Belgium, Namibia, Taiwan, Peru, Germany, Ethiopia, Russian Fede</t>
  </si>
  <si>
    <t>Lincolnton,North Carolina</t>
  </si>
  <si>
    <t>Recycled or Scrap | 0 | NA | Sourced from Mines/Recyale/Scrap | RCOI confirmed per RMI | Recycled or scrap, and mining not disclosed by supplier | Some are recyled/scrap sourced but not all. | Recycled, Scrap and mines | 0 | Some are recyled/scrap sourced | RCOI confirmed per RMI, Recycled or Scrap, Some are recycled, scrap, covered countries or DRC sourced but not all. , Some are recyled/scrap sourced but not all. | Recycled, Scrap and mines | 0 | Some are recyled/scrap sourced but not all. | LR, R/S | RCOI confirmed per RMI | D Block Metals, LLC | Some are recyled/scrap sourced but not all. | Recycled or Scrap | Some are recyled/scrap sourced but not all. | Recycled | RCOI confirmed per RMI | 0, INDONESIA | Some are recycled or scrap sourced but not all. | Some are recycled or scrap sourced but not all | INDONESIA | Some are recycled or scrap sourced but not all | Some are recycled or scrap sourced but not all. | Recycled or Scrap | Recycled, | Recyled or Scrap</t>
  </si>
  <si>
    <t>Australia, Belarus, Brazil, Burundi, Canada, China, Estonia, Ethiopia, France, Germany, India, Indonesia, Ireland, Israel, Japan, Madagascar, Mexico, Mozambique, Nigeria, Recycled/Scrap, Rwanda, Sierra Leone, Singapore, Spain, Thailand, United Kingdom, Un | Argentina, Australia, Austria, Brazil, China, Eritrea, Ethiopia, France, Guyana, India, Indonesia, Madagascar, Malaysia, Namibia, Netherlands, Niger, Nigeria, Philippines, Recycled/Scrap, Russian Federation, Sierra Leone, Thailand, United States, Zimbabwe | Recycled or Scrap | Argentina, Australia, Austria, Brazil, China, Eritrea, Ethiopia, France, Guyana, India, Indonesia, Madagascar, Malaysia, Namibia, Netherlands, Niger, Nigeria, Philippines, Recycled/Scrap, Russian Federation, Sierra Leone, Thailand, Uni | United States | Not disclosed per LBMA | Australia, Brazil, Burundi, Canada, China, El Salvador, Estonia, Ethiopia, France, Germany, Hong Kong, India, Indonesia, Ireland, Israel, Japan, Republic of Korea, Madagascar, Mexico, Mozambique, Niger, Nigeria, Recycled/Scrap, Russian Federation, Rwanda, | Does not source from DRC or covered countries, DRC or an adjoining country (Covered Countries), Recycled/Scrap, Indonesia, USA, China, Brazil, Ethiopia, Includes Covered Countries, Includes Covered Countries and CAHRA, LR, R/S, Mineral sourcing LR,R/S, RC | Includes Covered Countries and CAHRA | Recycled or Scrap</t>
  </si>
  <si>
    <t>Hengyang, Hunan Sheng</t>
  </si>
  <si>
    <t>China, Scrap, From other mines in china, RCOI confirmed per RMI, Some are high-risk countries, covered countries, and DRC sourced but not all. | Not disclosed by supplier | 0 | Some are  high-risk and covered countries sourced but not all. | LR, HR, CC | RCOI confirmed per RMI | Hengyang King Xing Lifeng New Materials Co., Ltd. | Some are  high-risk and covered countries sourced but not all. | Chi | RCOI confirmed per RMI | Recycled, Scrap and mines | NA | Not disclosed by supplier | Sourced from Mines/Recyale/Scrap | RCOI confirmed per RMI | China, Scrap | Some are  high-risk and covered countries sourced but not all. | Not disclosed by supplier | 0 | Some are  high-risk an | 0, KOREA, REPUBLIC OF | Some are recycled, scrap, cover countries or DRC sourced but not all. | RCOI confirmed as per RMI | Some are recycled or scrap sourced but not all. | not available | KOREA, REPUBLIC OF | RCOI confirmed as per CFSI | Some are recycl | 0, from other mines in china, KOREA, REPUBLIC OF | Some are recycled, scrap, cover countries or DRC sourced but not all. | RCOI confirmed as per RMI | Some are recycled or scrap sourced but not all. | not available | KOREA, REPUBLIC OF | RCOI confirmed as</t>
  </si>
  <si>
    <t>Australia, Brazil, China, Ethiopia, France, Madagascar, Nigeria, Sierra Leone, Spain | Argentina, Austria, Belgium, Brazil, Cambodia, Canada, Chile, China, Colombia, Ecuador, Ethiopia, Germany, Guyana, Hungary, India, Indonesia, Japan, Kazakhstan, Korea, Luxembourg, Malaysia, Mongolia, Myanmar, Namibia, Peru, Portugal, Recycled/Scrap, Taiwa | Myanmar, Cambodia, Malaysia, Kazakhstan, Portugal, Mongolia, Austria, Luxembourg, Korea, Republic of, Brazil, Guyana, Chile, Laos, Colombia, Ecuador, Argentina, Hungary, Japan, India, Canada, Belgium, Namibia, Taiwan, Peru, Germany, Ethiopia, Russian Fede | Myanmar, Cambodia, Malaysia, Kazakhstan, Portugal, Austria, Mongolia, Luxembourg, Guyana, Brazil, Korea, Republic of, Chile, Laos, Colombia, Ecuador, Argentina, Hungary, Japan, India, Canada, Belgium, Namibia, Taiwan, Peru, Ethiopia, Germany, Russian Fede | Myanmar, Cambodia, Malaysia, Kazakhstan, Portugal, Mongolia, Austria, Luxembourg, Brazil, Korea, Republic of, Guyana, Chile, Laos, Colombia, Ecuador, Argentina, Hungary, Japan, India, Canada, Belgium, Namibia, Taiwan, Peru, Ethiopia, Germany, Russian Fede | Not disclosed per LBMA | Australia, Brazil, China, Ethiopia, France, Madagascar, Niger, Nigeria, Sierra Leone, Spain | Myanmar, Cambodia, Malaysia, Kazakhstan, Portugal, Mongolia, Austria, Luxembourg, Guyana, Brazil, Korea, Republic of, Chile, Laos, Colombia, Ecuador, Argentina, Hungary, Japan, India, Canada, Belgium, Namibia, Taiwan, Peru, Ethiopia, Germany, Russian Fede | Includes Covered Countries and CAHRA | Recycled/Scrap, China, Canada, Japan, Brazil, India, Guyana, Malaysia, Ethiopia, Namibia, Germany, Argentina, Austria, Myanmar, Colombia, Ecuador, Mongolia, Portugal, Korea, Cambodia, Chile, Hungary, Kazakhstan, Luxembourg, Peru, Belgium, Indonesia, Unite | Recycled, Scrap and mines | Argentina, Austria, Belgium, Brazil, Cambodia, Canada, Chile, China, Colombia, Ecuador, Ethiopia, Germany, Guyana, Hungary, India, Indonesia, Japan, Kazakhstan, Korea, Luxembourg, Malaysia, Mongolia, Myanmar, Namibia, Peru, Por</t>
  </si>
  <si>
    <t>Kahendwa, Katonge, Kisengo, Kiyambi, Luena, Bitango, Shori,AKANYAMWISHYURA, BITANGO,  GASEKE, GASURA, GIHINGA, KABABARA, NYAMIRAMA, RUKAGARATA, SIMBA, RUSHOKA     , RCOI confirmed per RMI, Some are recycled/scrap, high risk countries, covered countries, a | From Exotech (dealer), Zabaykalsky GOK, Lovozersky GOK, AKANYAMWISHYURA, BITANGO,  GASEKE, GASURA, GIHINGA, KABABARA, NYAMIRAMA, RUKAGARATA, SIMBA, RUSHOKA and Scrap | 0 | Some are recycled/scrap, high risk countries, covered countries, and DRC sourced bu | Not disclosed. Recycle / Scrap | RCOI confirmed per RMI | Kahendwa, Katonge, Kisengo, Kiyambi, Luena, 
Bitango,  Shori | 0 | Recycled or scrp, and mining
(1) Kahendwa, Katonge, Kisengo, Kiyambi, Luena, Bitango,  Shori
(2) AKANYAMWISHYURA, BITANGO,  GASEKE, GASURA, GIHINGA, KABABARA, NYAMIRAMA, RUKAGARATA, SIMBA, | 0, From Exotech (dealer), Zabaykalsky GOK, Lovozersky GOK and Scrap | RCOI Confirmed as per CSFI | Not disclosed | Some are recycled, scrap, covered countries or DRC sourced but not all. | From Zabaykalsky GOK, Lovozersky GOK, some are recycled, scrap, co | 0, Exotech (dealer), Zabaykalsky GOK, Lovozersky GOK, Akanyamwishyura, Bitango, Gaseke, Gasura, Gihinga, Kababara, Nyamirama, Rukagarata, Simba, Rushoka, Kahendwa, Katonge, Kisengo, Kiyambi, Luena, Shori, and recycled/scrap, From Exotech (dealer), Zabayka | Ta scrap</t>
  </si>
  <si>
    <t>Australia, Belarus, Brazil, Burundi, Canada, China, Democratic Republic of the Congo, Estonia, Ethiopia, France, Germany, India, Indonesia, Ireland, Israel, Japan, Madagascar, Mexico, Mozambique, Nigeria, Recycled/Scrap, Russian Federation, Rwanda, Sierra | Angola, Argentina, Australia, Austria, Brazil, Cambodia, Chile, Colombia, Democratic Republic of Congo, Ecuador, Ethiopia, Guyana, Hungary, India, Japan, Kazakhstan, Korea, Luxembourg, Malaysia, Mongolia, Mozambique, Myanmar, Portugal, Recycled/Scrap, Rwa | DRC- Congo (Kinshasa), Myanmar, Angola, Cambodia, Malaysia, Kazakhstan, Portugal, Austria, Mongolia, Mozambique, Luxembourg, Brazil, Korea, Republic of, Guyana, Chile, Laos, Ecuador, Colombia, Argentina, Hungary, South Sudan, Japan, Tanzania, Zambia, Cong | DRC- Congo (Kinshasa), Myanmar, Angola, Cambodia, Malaysia, Kazakhstan, Portugal, Austria, Mongolia, Mozambique, Luxembourg, Brazil, Guyana, Korea, Republic of, Chile, Laos, Colombia, Ecuador, Argentina, Hungary, South Sudan, Japan, Tanzania, Zambia, Cong | DRC- Congo (Kinshasa), Myanmar, Angola, Cambodia, Malaysia, Kazakhstan, Portugal, Mongolia, Austria, Mozambique, Luxembourg, Guyana, Korea, Republic of, Brazil, Chile, Laos, Ecuador, Colombia, Argentina, South Sudan, Hungary, Japan, Tanzania, Zambia, Cong | Not disclosed per LBMA | Brazil, Burundi, Congo, Democratic Republic of the Congo, Ethiopia, Mozambique, Niger, Nigeria, Rwanda | DRC- Congo (Kinshasa), Myanmar, Angola, Cambodia, Malaysia, Kazakhstan, Portugal, Austria, Mongolia, Mozambique, Luxembourg, Brazil, Guyana, Korea, Republic of, Chile, Laos, Ecuador, Colombia, Argentina, Hungary, South Sudan, Japan, Tanzania, Zambia, Cong | Includes Covered Countries and CAHRA | Recycled/Scrap, Kazakhstan, Japan, Rwanda, Brazil, Zimbabwe, Australia, Ethiopia, India, Sierra Leone, United States, Mozambique, Malaysia, Guyana, Austria, Myanmar, Mongolia, Portugal, Cambodia, Korea, Chile, Luxembourg, Argentina, Colombia, Ecuador, Hun | L1, L3, DRC, R/S | DRC, Katanga | Angola, Argentina, Australia, Austria, Brazil, Cambodia, Chile, Colombia, Democratic Republic of Congo, Ecuador, Ethiopia, Guyana, Hungary, India, Japan, Kazakhstan, Korea, Luxembourg, Malaysia, Mongolia, Mozambique, Myanmar, Portugal, Recy | Japan</t>
  </si>
  <si>
    <t>Croydon, Pennsylvania</t>
  </si>
  <si>
    <t>Some are recycled, scrap, covered countries or DRC sourced but not all. , Some are recyled/scrap sourced but not all. | Recycled, Scrap and mines | 0 | Some are recyled/scrap sourced but not all. | LR, R/S | RCOI confirmed per RMI | Some are recyled/scrap sourced but not all. | Some are recyled/scrap sourced but not all. | Recycled, Scrap and mines | 0 | Some are recyled/s | Not disclosed, recycle / scrap | Recycled and mining not disclosed by supplier | NA | Recycled and mining not disclosed by supplier | Some are recycled or scrap sourced but not all. | Some are recycled, scrap, cover countries or DRC sourced but not all. | Some are recycled or scrap sourced but not all | Some are recycled or scrap sour | 0, Recycled and mining not disclosed by supplier, Some are recycled, scrap, cover countries or DRC sourced but not all. | Some are recycled or scrap sourced but not all | Some are recycled or scrap sourced but not all | Some are recycled, scrap, cover cou | 0, LR, R/S, NA, No information, RCOI confirmed per RMI, Recycled and mining not disclosed by supplier, Recycled and mining not disclosed by supplier | Some are recycled or scrap sourced but not all., Recycled and scrap, and mines not disclosed by supplier</t>
  </si>
  <si>
    <t>Australia, Brazil, Burundi, Canada, China, Estonia, Ethiopia, France, Germany, Hong Kong, India, Indonesia, Ireland, Israel, Japan, Madagascar, Mexico, Mozambique, Nigeria, Recycled/Scrap, Russian Federation, Rwanda, Sierra Leone, Singapore, Spain, Thaila | Argentina, Austria, Belgium, Brazil, Cambodia, Canada, Chile, China, Colombia, Ecuador, Ethiopia, Germany, Guyana, Hungary, India, Japan, Kazakhstan, Korea, Luxembourg, Malaysia, Mongolia, Myanmar, Namibia, Peru, Portugal, Recycled/Scrap, Taiwan, United S | Myanmar, Cambodia, Malaysia, Kazakhstan, Portugal, Mongolia, Austria, Luxembourg, Guyana, Korea, Republic of, Brazil, Chile, Laos, Ecuador, Colombia, Argentina, Hungary, Japan, India, Canada, Belgium, Namibia, Taiwan, Peru, Germany, Ethiopia, Russian Fede | Myanmar, Cambodia, Malaysia, Kazakhstan, Portugal, Austria, Mongolia, Luxembourg, Brazil, Guyana, Korea, Republic of, Chile, Laos, Ecuador, Colombia, Argentina, Hungary, Japan, India, Canada, Belgium, Namibia, Taiwan, Peru, Germany, Ethiopia, Russian Fede | Myanmar, Cambodia, Malaysia, Kazakhstan, Portugal, Mongolia, Austria, Luxembourg, Guyana, Brazil, Korea, Republic of, Chile, Laos, Colombia, Ecuador, Argentina, Hungary, Japan, India, Canada, Belgium, Namibia, Taiwan, Peru, Germany, Ethiopia, Russian Fede | Not disclosed per LBMA | Australia, Brazil, Burundi, Canada, China, Estonia, Ethiopia, France, Germany, Hong Kong, India, Indonesia, Ireland, Israel, Japan, Republic of Korea, Madagascar, Mexico, Mozambique, Niger, Nigeria, Recycled/Scrap, Russian Federation, Rwanda, Sierra Leone | Myanmar, Cambodia, Malaysia, Kazakhstan, Portugal, Mongolia, Austria, Luxembourg, Brazil, Korea, Republic of, Guyana, Chile, Laos, Colombia, Ecuador, Argentina, Hungary, Japan, India, Canada, Belgium, Namibia, Taiwan, Peru, Germany, Ethiopia, Russian Fede | Includes Covered Countries and CAHRA | Recycled/Scrap, United States, Brazil, Guyana, India, Malaysia, Namibia, Ethiopia, Japan, Canada, Korea, Argentina, Austria, Mongolia, Portugal, Kazakhstan, Belgium, Cambodia, Chile, Colombia, Ecuador, Hungary, Luxembourg, Myanmar, Germany, Peru, China, A | L1, R/S | Argentina, Australia, Austria, Belgium, Bolivia, Brazil, Cambodia, Canada, Chile, China, Colombia, Czech Republic, Djibouti, Ecuador, Egypt, Estonia, Ethiopia, France, Germany, Guyana, Hungary, India, Indonesia, Ireland, Israel, Ivory Coast, Japan, Kazakh</t>
  </si>
  <si>
    <t>Harima, Hyogo</t>
  </si>
  <si>
    <t>Recycled, Scrap, Recyled/Scrap | Recycled, Scrap and mines | 0 | Some are recycled/scrap, high risk countries, and covered countries sourced but not all. | R/S | Recycled, Scrap | Non-disclosed / Unknown | Some are recycled/scrap, high risk countries, and covered countries sourced but no | Recycled, Scrap | Sourced from Mines/Recyale/Scrap | Recycled, Scrap | Some are recycled, scrap or cover countries sourced but not all. | Some are recycled, scrap or covered countries sourced but not all | Not disclosed by supplier | Recycled | Some are recycled, scrap or | 0, Recycled, Scrap, Some are recycled, scrap or cover countries sourced but not all. | Some are recycled, scrap or covered countries sourced but not all | Not disclosed by supplier | Recycled | Some are recycled, scrap or covered countries sourced but not | 0, No information, R/S, Recycled, Scrap, Recycled, Scrap and mines, Recycled, Scrap and mines | Some are recycled, scrap or covered countries sourced but not all, Recyled/Scrap, Some are recycled, scrap or cover countries sourced but not all. | Some are r</t>
  </si>
  <si>
    <t>Canada, China, Estonia, France, Germany, Hong Kong, India, Indonesia, Ireland, Israel, Japan, Recycled/Scrap, Russian Federation, Singapore, Thailand, United Kingdom, United States of America | Angola, Argentina, Austria, Brazil, Burundi, Cambodia, Canada, Chile, Colombia, Congo, Ecuador, Guyana, Hungary, India, Japan, Kazakhstan, Korea, Luxembourg, Malaysia, Mongolia, Myanmar, Portugal, Recycled/Scrap, Rwanda, South Sudan, Sudan, Tanzania, Zamb | Myanmar, Angola, Cambodia, Malaysia, Kazakhstan, Portugal, Austria, Mongolia, Luxembourg, Guyana, Korea, Republic of, Brazil, Chile, Laos, Colombia, Ecuador, Argentina, Hungary, South Sudan, Japan, Tanzania, Zambia, Congo (Brazzaville), India, Canada, Bel | Myanmar, Angola, Cambodia, Malaysia, Kazakhstan, Portugal, Mongolia, Austria, Luxembourg, Brazil, Korea, Republic of, Guyana, Chile, Laos, Ecuador, Colombia, Argentina, Hungary, South Sudan, Japan, Tanzania, Zambia, Congo (Brazzaville), India, Canada, Bel | Myanmar, Angola, Cambodia, Malaysia, Kazakhstan, Portugal, Mongolia, Austria, Luxembourg, Guyana, Brazil, Korea, Republic of, Chile, Laos, Ecuador, Colombia, Argentina, Hungary, South Sudan, Japan, Tanzania, Zambia, Congo (Brazzaville), India, Canada, Bel | Not disclosed per LBMA | Canada, China, Estonia, France, Germany, Hong Kong, India, Indonesia, Ireland, Israel, Japan, Republic of Korea, Recycled/Scrap, Russian Federation, Singapore, Thailand, United Kingdom, United States | Myanmar, Angola, Cambodia, Malaysia, Kazakhstan, Portugal, Austria, Mongolia, Luxembourg, Brazil, Guyana, Korea, Republic of, Chile, Laos, Colombia, Ecuador, Argentina, South Sudan, Hungary, Japan, Tanzania, Zambia, Congo (Brazzaville), India, Canada, Bel | Recycled/Scrap Only | Recycled/Scrap, Japan, Burundi, Rwanda, Korea, Canada, Brazil, Guyana, Malaysia, Myanmar, Tanzania, Zambia, Angola, Argentina, Austria, Cambodia, Chile, Colombia, Ecuador, Hungary, Kazakhstan, Luxembourg, Mongolia, Portugal, South Sudan, Sudan, India, Chi</t>
  </si>
  <si>
    <t>Solikamsk, Permskiy kray</t>
  </si>
  <si>
    <t>From Lovozerskiy Mining &amp; Concentration Works OOO | 0 | RCOI confirmed as per RMI. | L1 | RCOI confirmed per RMI | RCOI confirmed as per RMI. | Not disclosed by supplier | RCOI Confirmed as per CSFI | RCOI confirmed as per RMI | From Lovozerskiy Mining &amp; Concentration Works | RCOI confirmed as per CFSI | Not disclosed by supplier | RCOI Confirmed as per CSFI | From Lovozerskiy Mining &amp; Concentrat | Lovozerskiy Mining &amp;amp; Concentration Works, Not disclosed by supplier | RCOI Confirmed as per CSFI | RCOI confirmed as per RMI | From Lovozerskiy Mining &amp;amp; Concentration Works | RCOI confirmed as per CFSI | Not disclosed by supplier | RCOI Confirmed | 0, From Lovozerskiy Mining &amp;amp; Concentration Works OOO, From Lovozerskiy Mining &amp;amp; Concentration Works OOO | RCOI confirmed as per RMI, L1, Lovozerskiy Mining &amp;amp; Concentration Works, No information, Not disclosed by supplier | RCOI Confirmed as pe</t>
  </si>
  <si>
    <t>Argentina, Australia, Austria, Belgium, Brazil, Burundi, Cambodia, Canada, Chile, China, Colombia, Djibouti, Ecuador, Egypt, Estonia, Ethiopia, France, Germany, Guyana, Hungary, India, Indonesia, Ireland, Israel, Japan, Kazakhstan, Korea, Luxembourg, Mada | Argentina, Austria, Belgium, Brazil, Cambodia, Canada, Chile, China, Colombia, Ecuador, Ethiopia, Germany, Guyana, Hungary, India, Japan, Kazakhstan, Korea, Luxembourg, Malaysia, Mongolia, Myanmar, Namibia, Peru, Portugal, Recycled/Scrap, Taiwan, Thailand | Myanmar, Cambodia, Malaysia, Kazakhstan, Portugal, Mongolia, Austria, Luxembourg, Korea, Republic of, Guyana, Brazil, Chile, Laos, Ecuador, Colombia, Argentina, Hungary, Japan, India, Canada, Belgium, Namibia, Taiwan, Peru, Germany, Ethiopia, Russian Fede | Myanmar, Cambodia, Malaysia, Kazakhstan, Portugal, Austria, Mongolia, Luxembourg, Brazil, Korea, Republic of, Guyana, Chile, Laos, Colombia, Ecuador, Argentina, Hungary, Japan, India, Canada, Belgium, Namibia, Taiwan, Peru, Ethiopia, Germany, Russian Fede | Myanmar, Cambodia, Malaysia, Kazakhstan, Portugal, Austria, Mongolia, Luxembourg, Guyana, Brazil, Korea, Republic of, Chile, Laos, Ecuador, Colombia, Argentina, Hungary, Japan, India, Canada, Belgium, Namibia, Taiwan, Peru, Germany, Ethiopia, Russian Fede | Not disclosed per LBMA | Brazil, China, Colombia, Ethiopia, France, Malaysia, Niger, Nigeria, Russian Federation, Sierra Leone, Thailand | Myanmar, Cambodia, Malaysia, Kazakhstan, Portugal, Mongolia, Austria, Luxembourg, Guyana, Brazil, Korea, Republic of, Chile, Laos, Colombia, Ecuador, Argentina, Hungary, Japan, India, Canada, Belgium, Namibia, Taiwan, Peru, Ethiopia, Germany, Russian Fede | Recycled/Scrap, Brazil, Malaysia, India, Guyana, Namibia, Ethiopia, Japan, Colombia, Mongolia, Myanmar, Portugal, Canada, Argentina, Austria, Chile, Ecuador, Belgium, Cambodia, Hungary, Kazakhstan, Korea, Luxembourg, Peru, Germany, China, Thailand, Austra | Argentina, Australia, Austria, Belgium, Bolivia, Brazil, Cambodia, Canada, Chile, China, Colombia, Czech Republic, Djibouti, Ecuador, Egypt, Estonia, Ethiopia, France, Germany, Guyana, Hungary, India, Indonesia, Ireland, Israel, Ivory Coast, Japan, Kazakh</t>
  </si>
  <si>
    <t>NA, RCOI confirmed per RMI, Some are  high risk sourced but not all., Some are recycled, scrap, covered countries or DRC sourced but not all. | Recycled, Scrap and mines | 0 | Some are recycled/scrap sourced but not all. | L1, R/S | RCOI confirmed per RMI | Yanling Jincheng Tantalum &amp; Niobium Co., Ltd. | Some are recycled/scrap sourced but not all. | Some are recycled/scrap sourced but not all. | | None - Recycle / Scrap | RCOI confirmed per RMI | Recycled, Scrap and mines | NA | Recycled and mining not disclosed by supplier | Some are recycled or scrap sourced but not all. | Some are recycled or scrap sourced but not all | Some are recycled or scrap sourced but not all | Some are recycled, scrap, | 0, RCOI confirmed per RMI, Recycled, Scrap and mines, Some are recycled or scrap sourced but not all | Some are recycled or scrap sourced but not all | Some are recycled, scrap, cover countries or DRC sourced but not all. | Recycled, Scrap and mines | Rec</t>
  </si>
  <si>
    <t>Australia, Brazil, China, Ethiopia, France, India, Indonesia, Madagascar, Nigeria, Recycled/Scrap, Russian Federation, Sierra Leone, Thailand, United States of America | Australia, Bolivia (Plurinational State of), Brazil, China, Ethiopia, France, Ghana, Guinea, Guyana, India, Indonesia, Madagascar, Malaysia, Namibia, Niger, Nigeria, Peru, Recycled/Scrap, Russian Federation, Sierra Leone, Thailand, United States, Zimbabwe | Russian Federation, China, Peru | Due Diligence Results Pending | Not disclosed per LBMA | Australia, Brazil, China, France, Madagascar, Niger, Nigeria, Sierra Leone | Includes Covered Countries and CAHRA, L1, R/S, Mineral sourcing HR, LR based on RMAP-RMI's RCOI data, NA, No reason to believe sources from DRC or covered countries, RCOI confirmed per RMI, Russia, China, Peru, Indonesia, Recycled/Scrap, DRC or an adjoini | R/S | Recycled, Scrap and mines | Australia, Bolivia (Plurinational State of), Brazil, China, Ethiopia, France, Ghana, Guinea, Guyana, India, Indonesia, Madagascar, Malaysia, Namibia, Niger, Nigeria, Peru, Recycled/Scrap, Russian Federation, Sierra Leone, Thail</t>
  </si>
  <si>
    <t>Shizuishan City, Ningxia Huizi Zizhiqu</t>
  </si>
  <si>
    <t>CIF, Kenticha, Nanping, Yichun, Scrap, CIF, Kenticha, Nanping, Yichun, Scrap, Scrap, RCOI confirmed per RMI, Some are high-risk countries, covered countries, and DRC sourced but not all. | Recycled, Scrap and mines, from CIF, Kenticha, Nanping, Yichun, Scrap, Scrap | 0 | Some are recycled/scrap, covered countries sourced but not all. | LR, HR, DRC, CC, R/S | RCOI confirmed per RMI | Ningxia Orient Tantalum Industry Co., Ltd. | Some are recy | RCOI confirmed per RMI | 0 | NA | Recycled or scrap, and mining not disclosed by supplier | Recycled or scrp, and mining
CIF, Kenticha, Nanping, Yichun, Scrap, Scrap | RCOI confirmed per RMI | CIF, Kenticha, Nanping, Yichun, Scrap | China | Some are recycled/scrap, covered countr | 0, Kenticha, Nanping, Recycled/Scrap, Yichun, Mines From Mibra, Mibra/ Kenticha/Nanping/Yichun, Scrap | THAILAND | From CIF, Kenticha, Nanping, Yichun, Scrap | RCOI Confirmed as per CSFI | Not disclosed | Some are recycled, scrap, covered countries or DRC | 0, CIF, Kenticha, Nanping, Yichun, and recycled/scrap, Kenticha, Nanping, Recycled/Scrap, Yichun, Mines From Mibra, LR, HR, DRC, CC, Mibra/ Kenticha/Nanping/Yichun, Scrap | THAILAND | From CIF, Kenticha, Nanping, Yichun, Scrap | RCOI Confirmed as per CSFI</t>
  </si>
  <si>
    <t>Australia, Brazil, Burundi, Canada, China, Democratic Republic of the Congo, Estonia, Ethiopia, France, Germany, India, Indonesia, Ireland, Israel, Japan, Madagascar, Mexico, Mozambique, Nigeria, Recycled/Scrap, Russian Federation, Rwanda, Sierra Leone, S | Angola, Argentina, Australia, Austria, Brazil, Burundi, Cambodia, Chile, China, Colombia, Democratic Republic of Congo, Ecuador, Ethiopia, Guyana, Hungary, Japan, Kazakhstan, Korea, Luxembourg, Malaysia, Mongolia, Mozambique, Myanmar, Portugal, Recycled/S | DRC- Congo (Kinshasa), Myanmar, Angola, Cambodia, Malaysia, Kazakhstan, Portugal, Austria, Mongolia, Mozambique, Luxembourg, Guyana, Brazil, Korea, Republic of, Chile, Laos, Ecuador, Colombia, Argentina, Hungary, South Sudan, Japan, Tanzania, Zambia, Cong | DRC- Congo (Kinshasa), Myanmar, Angola, Cambodia, Malaysia, Kazakhstan, Portugal, Mongolia, Austria, Mozambique, Luxembourg, Korea, Republic of, Brazil, Guyana, Chile, Laos, Colombia, Ecuador, Argentina, Hungary, South Sudan, Japan, Tanzania, Zambia, Cong | DRC- Congo (Kinshasa), Myanmar, Angola, Cambodia, Malaysia, Kazakhstan, Portugal, Austria, Mongolia, Mozambique, Luxembourg, Guyana, Brazil, Korea, Republic of, Chile, Laos, Colombia, Ecuador, Argentina, Hungary, South Sudan, Japan, Tanzania, Zambia, Cong | Not disclosed per LBMA | Australia, Brazil, Burundi, China, Congo, Democratic Republic of the Congo, Ethiopia, France, Madagascar, Mozambique, Niger, Nigeria, Rwanda, Sierra Leone, Spain | DRC- Congo (Kinshasa), Myanmar, Angola, Cambodia, Malaysia, Kazakhstan, Portugal, Mongolia, Austria, Mozambique, Luxembourg, Korea, Republic of, Brazil, Guyana, Chile, Laos, Ecuador, Colombia, Argentina, Hungary, South Sudan, Japan, Tanzania, Zambia, Cong | Includes Covered Countries and CAHRA</t>
  </si>
  <si>
    <t>Sillamäe, Ida-Virumaa</t>
  </si>
  <si>
    <t>internaltional supply base, Not disclosed by supplier, RCOI confirmed per RMI, Some are recyled/scrap sourced but not all. | not available | 0 | Some are high risk, covered countries, and DRC sourced but not all. | RCOI confirmed per RMI | Some are high-risk countries, covered countries, and DRC sourced but not all. | Mibra/ Kenticha/Nanping/Yichun, Scrap | Some are high-risk c | RCOI confirmed per RMI | NA | RCOI confirmed per RMI | Recycled or scrap, and mining not disclosed by supplier | Sourced from Mines/Recyale/Scrap | internaltional supply base | Some are high-risk countries, covered countries, and DRC sourced but not all. | not available | 0 | Som | 0, Recycled or scrap, and mining not disclosed by supplier, Recycled/Scrap, Internaltional Supply Base, UNITED STATES OF AMERICA | Some are recycled, scrap, or DRC sourced but not all. | Some are recycled or scrap sourced but not all | UNITED STATES OF AM</t>
  </si>
  <si>
    <t>Australia, Belarus, Brazil, Canada, China, El Salvador, Estonia, Ethiopia, France, Germany, Hong Kong, India, Indonesia, Ireland, Israel, Japan, Madagascar, Mexico, Mozambique, Nigeria, Recycled/Scrap, Russian Federation, Sierra Leone, Singapore, Spain, T | Argentina, Austria, Belgium, Brazil, Cambodia, Canada, Chile, Colombia, Ecuador, Estonia, Ethiopia, Germany, Guyana, Hungary, India, Japan, Kazakhstan, Korea, Luxembourg, Malaysia, Mongolia, Myanmar, Namibia, Peru, Portugal, Recycled/Scrap, Taiwan, United | Myanmar, Cambodia, Malaysia, Kazakhstan, Portugal, Mongolia, Austria, Luxembourg, Brazil, Guyana, Korea, Republic of, Chile, Laos, Colombia, Ecuador, Argentina, Hungary, Japan, India, Canada, Belgium, Namibia, Taiwan, Peru, Ethiopia, Germany, Russian Fede | Myanmar, Cambodia, Malaysia, Kazakhstan, Portugal, Austria, Mongolia, Luxembourg, Brazil, Guyana, Korea, Republic of, Chile, Laos, Colombia, Ecuador, Argentina, Hungary, Japan, India, Canada, Belgium, Namibia, Taiwan, Peru, Ethiopia, Germany, Russian Fede | Myanmar, Cambodia, Malaysia, Kazakhstan, Portugal, Austria, Mongolia, Luxembourg, Guyana, Brazil, Korea, Republic of, Chile, Laos, Colombia, Ecuador, Argentina, Hungary, Japan, India, Canada, Belgium, Namibia, Taiwan, Peru, Ethiopia, Germany, Russian Fede | Not disclosed per LBMA | Australia, Brazil, Burundi, Canada, China, Congo, Democratic Republic of the Congo, El Salvador, Estonia, Ethiopia, France, Germany, Hong Kong, India, Indonesia, Ireland, Israel, Japan, Republic of Korea, Madagascar, Mexico, Mozambique, Niger, Nigeria, Re | Myanmar, Cambodia, Malaysia, Kazakhstan, Portugal, Austria, Mongolia, Luxembourg, Brazil, Guyana, Korea, Republic of, Chile, Laos, Colombia, Ecuador, Argentina, Hungary, Japan, India, Canada, Belgium, Namibia, Taiwan, Peru, Germany, Ethiopia, Russian Fede | Includes CAHRA | Recycled/Scrap, Estonia, Brazil, India, Guyana, Malaysia, Japan, Canada, Argentina, Austria, Myanmar, Colombia, Ecuador, Mongolia, Portugal, Cambodia, Chile, Hungary, Kazakhstan, Korea, Luxembourg, Ethiopia, Namibia, Belgium, Germany, Peru, United States,</t>
  </si>
  <si>
    <t>Omuta, Fukuoka</t>
  </si>
  <si>
    <t>NA, Not disclosed by supplier, RCOI confirmed per RMI, Some are recyled/scrap sourced but not all. | Recycled, Scrap and mines | 0 | Some are recycled/scrap sourced but not all. | L1, R/S | RCOI confirmed per RMI | No Name of Mine | Some are recycled/scrap sourced but not all. | Some are recycled/scrap sourced but not all. | Recycled, Scrap and mines | 0 | RCOI confirmed per RMI | NA | RCOI confirmed per RMI | Recycled or scrap, and mining not disclosed by supplier | Sourced from Mines/Recyale/Scrap | Wodgina / Cadia Hill / Scrap | Some are recycled, scrap or cover countries sourced but not all. | Some are recycled, scrap or covere | 0, Escondida Mine, Recycled/Scrap, Cadia Hill &amp;amp; Ridgeway Mines, Collahuasi Mine, Los Pelambres Mine, Recycled or scrap, and mining not disclosed by supplier, Wodgina / Cadia Hill / Scrap | SWITZERLAND | Some are recycled, scrap or cover countries sour | 0, Escondida Mine, Recycled/Scrap, Cadia Hill &amp;amp; Ridgeway Mines, Collahuasi Mine, Los Pelambres Mine, LR, R/S, NA, No information, RCOI confirmed per RMI, RCOI confirmed per RMI | Recycled or scrap, and mining not disclosed by supplier | Sourced from M</t>
  </si>
  <si>
    <t>Belarus, Brazil, Burundi, Canada, China, Democratic Republic of the Congo, El Salvador, Estonia, Ethiopia, France, Germany, Hong Kong, India, Indonesia, Ireland, Israel, Japan, Mexico, Nigeria, Recycled/Scrap, Russian Federation, Rwanda, Singapore, Thaila | Australia, Brazil, Burundi, Canada, Chile, China, Ethiopia, France, Guinea, Japan, Madagascar, Malaysia, Namibia, Niger, Nigeria, Panama, Recycled/Scrap, Russian Federation, Rwanda, Sierra Leone, South Africa, Thailand, United Kingdom, United States | Japan, Brazil, United Kingdom, Malaysia, Australia, Chile | Japan, Brazil, United Kingdom, Malaysia, Chile, Australia | Not disclosed per LBMA | Brazil, Burundi, Canada, China, Democratic Republic of the Congo, El Salvador, Estonia, Ethiopia, France, Germany, Hong Kong, India, Indonesia, Ireland, Israel, Japan, Republic of Korea, Mexico, Mozambique, Niger, Nigeria, Recycled/Scrap, Russian Federati | Excludes Covered Countries and CAHRA, Includes Covered Countries and CAHRA, Japan, Brazil, United Kingdom, Malaysia, Chile, Australia, L1, R/S, Mineral sourcing LR,R/S from Peru, Chile, NA, RCOI confirmed per RMI, Reason to believe sources from the DRC or | Australia, Brazil, Burundi, Canada, Chile, China, Ethiopia, France, Guinea, Japan, Madagascar, Malaysia, Namibia, Niger, Nigeria, Panama, Recycled/Scrap, Russian Federation, Rwanda, Sierra Leone, South Africa, Thailand, United Kingdom, United States | Rec | Includes Covered Countries and CAHRA | Recycled/Scrap, Japan, Australia, Chile, China, United States, Canada, South Africa, Brazil, Malaysia, United Kingdom | Australia, Brazil, Burundi, Canada, Chile, China, Ethiopia, France, Guinea, Japan, Madagascar, Malaysia, Namibia, Niger, Nigeria, Panama, Recycled/Scrap, Russian Federation, Rwanda, Sierra Leone, South Africa, Thailand, United Kingdom, United States | Inc | Australia, Brazil, Burundi, Canada, Chile, China, Ethiopia, France, Guinea, Japan, Madagascar, Malaysia, Namibia, Niger, Nigeria, Panama, Recycled/Scrap, Russian Federation, Rwanda, Sierra Leone, South Africa, Thailand, United Kingdom, United States, Buru</t>
  </si>
  <si>
    <t>Presidente Figueiredo, Amazonas</t>
  </si>
  <si>
    <t>Not disclosed by supplier, RCOI confirmed as per RMI. | Not disclosed by supplier | 0 | RCOI confirmed as per RMI. | L1 | RCOI confirmed per RMI | RCOI confirmed as per RMI. | RCOI confirmed as per RMI. | Not disclosed by supplier | 0 | RCOI confirmed as per RMI. | L1 | RCOI confirmed per RMI | RCOI confirmed | L1 | Not disclosed by supplier | NA | Not disclosed by supplier | Sourced from Mines/Recyale/Scrap | Not disclosed by supplier | RCOI confirmed as per RMI | not available | CHINA | RCOI confirmed as per CFSI | Not disclosed by supplier | RCOI confirmed as per RMI. | Not disclosed by supp | 0, CHINA | Not disclosed by supplier | RCOI confirmed as per RMI | RCOI confirmed as per CFSI | not available | CHINA | RCOI confirmed as per CFSI | Not disclosed by supplier, Not disclosed by supplier, Patinga- Amazonas, Recycled/Scrap, Minerarco Pitinga | 0, CHINA | Not disclosed by supplier | RCOI confirmed as per RMI | RCOI confirmed as per CFSI | not available | CHINA | RCOI confirmed as per CFSI | Not disclosed by supplier, L1, NA, No information, Not disclosed by supplier, Not disclosed by supplier |</t>
  </si>
  <si>
    <t>Argentina, Australia, Austria, Belgium, Benin, Bolivia (Plurinational State of), Brazil, Cambodia, Canada, Chile, China, Colombia, Democratic Republic of Congo, Djibouti, Ecuador, Egypt, Eritrea, Estonia, Ethiopia, France, Germany, Ghana, Guinea, Guyana, | Australia, Austria, Brazil, Canada, China, Democratic Republic of Congo, Ethiopia, Germany, Ghana, Guinea, Hong Kong, India, Jersey, Malaysia, Mali, Mozambique, Namibia, Papua New Guinea, Philippines, Recycled/Scrap, South Africa, Switzerland, Tanzania | Brazil | Not disclosed per LBMA | Australia, Brazil, China, France, Madagascar, Mozambique, Niger, Nigeria, Sierra Leone, Spain | Brazil, Does not source from DRC or covered countries, Excludes Covered Countries and CAHRA, L1, Mineral sourcing L1 based on RMAP-RMI's RCOI data, RCOI confirmed as per RMI. | Australia, Austria, Brazil, Canada, China, Democratic Republic of Congo, Ethiopia, Germany, Ghana, Guinea, Hong Kong, India, Jersey, Malaysia, Mali, Mozambique, Namibia, Papua New Guinea, Philippines, Recycled/Scrap, South Africa, Switzerland, Tanzania | | Excludes Covered Countries and CAHRA | BRAZIL | Australia, Austria, Brazil, Canada, China, Democratic Republic of Congo, Ethiopia, Germany, Ghana, Guinea, Hong Kong, India, Jersey, Malaysia, Mali, Mozambique, Namibia, Papua New Guinea, Philippines, Recycled/Scrap, South Africa, Switzerland, Tanzania, B</t>
  </si>
  <si>
    <t>District Raigad,Mahārāshtra</t>
  </si>
  <si>
    <t>L1 and L2 countries based on RMAP-RMI's RCOI data, RCOI confirmed per RMI, Some are recycled or scrap sourced but not all. , Some are recyled/scrap sourced but not all. | Recycled, Scrap and mines | 0 | Some are recycled/scrap sourced but not all. | RCOI confirmed per RMI | Metallurgical Products India Pvt., Ltd. | Some are recycled/scrap sourced but not all. | L1 and L2 countries based on RMAP-RMI's RCOI data | Some are r | RCOI confirmed per RMI | Recycled, Scrap and mines | 0 | R/S, LR | Recycled and mining not disclosed by supplier | Sourced from Mines/Recyale/Scrap | RCOI confirmed per RMI | L1 and L2 countries based on RMAP-RMI's RCOI data | Some are recycled/scrap sourced but not all. | Recycl | 0, R/S, LR, Recycled and mining not disclosed by supplier, SPAIN | Some are recycled or scrap sourced but not all. | Some are recycled or scrap sourced but not all | SPAIN | Some are recycled or scrap sourced but not all | Some are recycled or scrap sourc | R/S, LR</t>
  </si>
  <si>
    <t>Australia, Belarus, Brazil, Canada, China, El Salvador, Estonia, Ethiopia, France, Germany, Hong Kong, India, Indonesia, Ireland, Israel, Japan, Madagascar, Mexico, Mozambique, Nigeria, Recycled/Scrap, Russian Federation, Sierra Leone, Singapore, Spain, U | Argentina, Austria, Belgium, Brazil, Cambodia, Canada, Chile, China, Colombia, Ecuador, Ethiopia, Guyana, Hungary, India, Japan, Jersey, Kazakhstan, Korea, Luxembourg, Malaysia, Mongolia, Mozambique, Myanmar, Namibia, Peru, Portugal, Recycled/Scrap, South | Myanmar, Cambodia, Malaysia, Kazakhstan, Portugal, Mongolia, Austria, Mozambique, Luxembourg, Guyana, Brazil, Korea, Republic of, Jersey, Chile, Laos, Ecuador, Colombia, Argentina, Hungary, Japan, India, Canada, Belgium, Namibia, Taiwan, South Africa, Per | Myanmar, Cambodia, Malaysia, Kazakhstan, Portugal, Mongolia, Austria, Mozambique, Luxembourg, Korea, Republic of, Guyana, Brazil, Jersey, Chile, Laos, Colombia, Ecuador, Argentina, Hungary, Japan, India, Canada, Belgium, Namibia, Taiwan, South Africa, Per | Myanmar, Cambodia, Malaysia, Kazakhstan, Portugal, Mongolia, Austria, Mozambique, Luxembourg, Korea, Republic of, Guyana, Brazil, Jersey, Chile, Laos, Ecuador, Colombia, Argentina, Hungary, Japan, India, Canada, Belgium, Namibia, Taiwan, South Africa, Per | Not disclosed per LBMA | Australia, Brazil, Canada, China, El Salvador, Estonia, France, Germany, Hong Kong, India, Indonesia, Ireland, Israel, Japan, Republic of Korea, Madagascar, Mexico, Mozambique, Niger, Nigeria, Recycled/Scrap, Russian Federation, Sierra Leone, Singapore, S | Myanmar, Cambodia, Malaysia, Kazakhstan, Portugal, Mongolia, Austria, Mozambique, Luxembourg, Brazil, Korea, Republic of, Guyana, Jersey, Chile, Laos, Ecuador, Colombia, Argentina, Hungary, Japan, India, Canada, Belgium, Namibia, Taiwan, South Africa, Per | Excludes Covered Countries and CAHRA | Recycled/Scrap, India, Brazil, Namibia, Mozambique, Japan, Canada, Malaysia, Guyana, Colombia, Mongolia, Myanmar, Portugal, Argentina, Austria, Chile, Ecuador, Cambodia, Hungary, Kazakhstan, Korea, Luxembourg, Belgium, South Africa, China, Ethiopia, Sierr | Recycled, Scrap and mines | Argentina, Austria, Belgium, Brazil, Cambodia, Canada, Chile, China, Colombia, Ecuador, Ethiopia, Guyana, Hungary, India, Japan, Jersey, Kazakhstan, Korea, Luxembourg, Malaysia, Mongolia, Mozambique, Myanmar, Namibia, Peru, Por | R/S, LR</t>
  </si>
  <si>
    <t>São João del Rei, Minas Gerais</t>
  </si>
  <si>
    <t>Not disclosed by supplier, RCOI confirmed as per RMI. | Not disclosed by supplier | 0 | RCOI confirmed as per RMI. | LR | RCOI confirmed per RMI | Mibra | RCOI confirmed as per RMI. | Wodgina / Cadia Hill / Scrap | RCOI confirmed as per RMI. | Not disclosed by supplier | 0 | RCOI confirmed as per RMI. | LR | R | Not disclosed by supplier | Sourced from Mines/Recyale/Scrap | Not disclosed by supplier | Some are recycled or scrap sourced but not all. | Some are recycled or scrap sourced but not all | not available | JAPAN | Some are recycled or scrap sourced but not all | Some are recycled or | 0, JAPAN | Some are recycled or scrap sourced but not all. | Some are recycled or scrap sourced but not all | not available | JAPAN | Some are recycled or scrap sourced but not all | Some are recycled or scrap sourced but not all. | Not disclosed by suppl</t>
  </si>
  <si>
    <t>Australia, Brazil, Burundi, China, Democratic Republic of the Congo, Ethiopia, France, Madagascar, Mozambique, Nigeria, Rwanda, Sierra Leone, Spain | Argentina, Australia, Austria, Belgium, Brazil, Cambodia, Canada, Chile, China, Colombia, Democratic Republic of Congo, Ecuador, Ethiopia, Germany, Guyana, Hungary, India, Japan, Kazakhstan, Korea, Luxembourg, Malaysia, Mongolia, Myanmar, Namibia, Peru, P | DRC- Congo (Kinshasa), Myanmar, Cambodia, Malaysia, Kazakhstan, Portugal, Mongolia, Austria, Luxembourg, Guyana, Korea, Republic of, Brazil, Chile, Laos, Ecuador, Colombia, Argentina, Hungary, Japan, India, Canada, Belgium, Namibia, Taiwan, Peru, Germany, | DRC- Congo (Kinshasa), Myanmar, Cambodia, Malaysia, Kazakhstan, Portugal, Mongolia, Austria, Luxembourg, Brazil, Guyana, Korea, Republic of, Chile, Laos, Colombia, Ecuador, Argentina, Hungary, Japan, India, Canada, Belgium, Namibia, Taiwan, Peru, Germany, | DRC- Congo (Kinshasa), Myanmar, Cambodia, Malaysia, Kazakhstan, Portugal, Austria, Mongolia, Luxembourg, Guyana, Korea, Republic of, Brazil, Chile, Laos, Ecuador, Colombia, Argentina, Hungary, Japan, India, Canada, Belgium, Namibia, Taiwan, Peru, Ethiopia | Not disclosed per LBMA | Australia, Brazil, Burundi, China, Congo, Democratic Republic of the Congo, Ethiopia, France, Madagascar, Mozambique, Niger, Nigeria, Rwanda, Sierra Leone, Spain | Includes CAHRA</t>
  </si>
  <si>
    <t>China, Scrap, RCOI confirmed per RMI, Some are recycled/scrap, high risk, and DRC sourced but not all., Yi Chun Tantalum &amp;amp; Niobium Mine | Recycled, Scrap and mines | 0 | Some are recycled/scrap sourced but not all. | L1, L2, R/S | RCOI confirmed per RMI | Jiujiang Tanbre Co., Ltd. | Some are recycled/scrap sourced but not all. | China, Scrap | Some are recycled/scrap sourced but not all. | | RCOI confirmed per RMI | Recycled, Scrap and mines | Yi Chun Tantalum &amp; Niobium Mine | Recycling and Yi Chun Tantalum &amp; Niobium Mine | RCOI confirmed per RMI | Sourced from Mines/Recyale/Scrap | China, Scrap | Some are recycled/scrap sourced but not all. | Recycled, Scrap and min | 0, KOREA, REPUBLIC OF | Some are recycled, scrap or cover countries sourced but not all. | Some are recycled, scrap, covered countries or DRC sourced but not all. | Some are recycled or scrap sourced but not all. | Some are recycled, scrap, cover countrie | 0, DRC, HR, R/S, LR, KOREA, REPUBLIC OF | Some are recycled, scrap or cover countries sourced but not all. | Some are recycled, scrap, covered countries or DRC sourced but not all. | Some are recycled or scrap sourced but not all. | Some are recycled, scr | Yi Chun Tantalum &amp; Niobium Mine</t>
  </si>
  <si>
    <t>Australia, Brazil, Burundi, Canada, China, Democratic Republic of the Congo, Estonia, Ethiopia, France, Germany, India, Indonesia, Ireland, Israel, Japan, Madagascar, Mozambique, Nigeria, Recycled/Scrap, RussianF ederation, Rwanda, Sierra Leone, Singapore | Angola, Argentina, Austria, Brazil, Burundi, Cambodia, Chile, China, Colombia, Democratic Republic of Congo, Ecuador, Guyana, Hungary, Japan, Kazakhstan, Korea, Luxembourg, Malaysia, Mongolia, Mozambique, Myanmar, Portugal, Recycled/Scrap, Rwanda, South S | DRC- Congo (Kinshasa), Myanmar, Angola, Cambodia, Malaysia, Kazakhstan, Portugal, Mongolia, Austria, Mozambique, Luxembourg, Brazil, Guyana, Korea, Republic of, Chile, Laos, Ecuador, Colombia, Argentina, Hungary, South Sudan, Japan, Tanzania, Zambia, Cong | DRC- Congo (Kinshasa), Myanmar, Angola, Cambodia, Malaysia, Kazakhstan, Portugal, Austria, Mongolia, Mozambique, Luxembourg, Brazil, Guyana, Korea, Republic of, Chile, Laos, Colombia, Ecuador, Argentina, Hungary, South Sudan, Japan, Tanzania, Zambia, Cong | DRC- Congo (Kinshasa), Myanmar, Angola, Cambodia, Malaysia, Kazakhstan, Portugal, Austria, Mongolia, Mozambique, Luxembourg, Guyana, Korea, Republic of, Brazil, Chile, Laos, Colombia, Ecuador, Argentina, South Sudan, Hungary, Japan, Tanzania, Zambia, Cong | Not disclosed per LBMA | Australia, Brazil, Burundi, Canada, China, Congo, Democratic Republic of the Congo, Estonia, Ethiopia, France, Germany, India, Indonesia, Ireland, Israel, Japan, Republic of Korea, Madagascar, Mozambique, Niger, Nigeria, Recycled/Scrap, Russian Federation | DRC- Congo (Kinshasa), Myanmar, Angola, Cambodia, Malaysia, Kazakhstan, Portugal, Austria, Mongolia, Mozambique, Luxembourg, Korea, Republic of, Brazil, Guyana, Chile, Laos, Ecuador, Colombia, Argentina, South Sudan, Hungary, Japan, Tanzania, Zambia, Cong | Includes Covered Countries and CAHRA | Recycled/Scrap, China, Brazil, Malaysia, Mozambique, Guyana, Mongolia, Myanmar, Portugal, Korea, Austria, Chile, Cambodia, Kazakhstan, Luxembourg, Angola, Colombia, Argentina, Ecuador, Hungary, South Sudan, Sudan, Japan, Tanzania, Zambia, Rwanda, Burundi, | Recycled, Scrap and mines | Angola, Argentina, Austria, Brazil, Burundi, Cambodia, Chile, China, Colombia, Democratic Republic of Congo, Ecuador, Guyana, Hungary, Japan, Kazakhstan, Korea, Luxembourg, Malaysia, Mongolia, Mozambique, Myanmar, Portugal, Rec | China</t>
  </si>
  <si>
    <t>China, Scrap, RCOI confirmed per RMI, Some are high risk countries, covered countries, and DRC sourced but not all., Some are recycled or scrap sourced but not all. | Not disclosed by supplier | 0 | RCOI confirmed as per RMI. | DRC, CC, HR | RCOI confirmed per RMI | JiuJiang JinXin Nonferrous Metals Co., Ltd. | Some are covered countries and DRC sourced but not all. | China, Scrap | Some are covered countries and DRC s | Recycled | RCOI confirmed per RMI | Recycled, Scrap and mines | NA | Sourced from Mines/Recyale/Scrap | RCOI confirmed per RMI | Recycled or scrap, and mining not disclosed by supplier | China, Scrap | Some are covered countries and DRC sourced but not all. | Not disclosed by supplier | 0 | | 0, KYRGYZSTAN | Some are cover countries or DRC sourced but not all. | Some are covered countries or DRC sourced but not all. | Some are recycled or scrap sourced but not all. | not available | KYRGYZSTAN | Some are covered countries or DRC sourced but no</t>
  </si>
  <si>
    <t>Australia, Brazil, Burundi, China, Democratic Republic of the Congo, Ethiopia, France, Madagascar, Nigeria, Rwanda, Sierra Leone, Spain | Angola, Argentina, Austria, Brazil, Cambodia, Chile, China, Colombia, Congo, Democratic Republic of Congo, Ecuador, Ethiopia, Guyana, Hungary, Japan, Kazakhstan, Korea, Luxembourg, Malaysia, Mongolia, Myanmar, Portugal, Recycled/Scrap, Rwanda, South Sudan | DRC- Congo (Kinshasa), Myanmar, Angola, Cambodia, Malaysia, Kazakhstan, Portugal, Austria, Mongolia, Luxembourg, Brazil, Guyana, Korea, Republic of, Chile, Laos, Colombia, Ecuador, Argentina, Hungary, South Sudan, Japan, Tanzania, Zambia, Congo (Brazzavil | DRC- Congo (Kinshasa), Myanmar, Angola, Cambodia, Malaysia, Kazakhstan, Portugal, Austria, Mongolia, Luxembourg, Guyana, Brazil, Korea, Republic of, Chile, Laos, Colombia, Ecuador, Argentina, Hungary, South Sudan, Japan, Tanzania, Zambia, Congo (Brazzavil | DRC- Congo (Kinshasa), Myanmar, Angola, Cambodia, Malaysia, Kazakhstan, Portugal, Austria, Mongolia, Luxembourg, Guyana, Brazil, Korea, Republic of, Chile, Laos, Ecuador, Colombia, Argentina, Hungary, South Sudan, Japan, Tanzania, Zambia, Congo (Brazzavil | L1 | Brazil, Burundi, Congo, Democratic Republic of the Congo, Ethiopia, Niger, Nigeria, Rwanda | DRC- Congo (Kinshasa), Myanmar, Angola, Cambodia, Malaysia, Kazakhstan, Portugal, Austria, Mongolia, Luxembourg, Brazil, Guyana, Korea, Republic of, Chile, Laos, Ecuador, Colombia, Argentina, Hungary, South Sudan, Japan, Tanzania, Zambia, Congo (Brazzavil | Includes Covered Countries and CAHRA | Recycled/Scrap, China, Brazil, Guyana, Malaysia, Colombia, Ecuador, Myanmar, Chile, Argentina, Austria, Cambodia, Hungary, Kazakhstan, Korea, Luxembourg, Mongolia, Portugal, Angola, Tanzania, Japan, South Sudan, Sudan, Zambia, Rwanda, Thailand, Ethiopia, | China | Recycled, Scrap and mines | Angola, Argentina, Austria, Brazil, Cambodia, Chile, China, Colombia, Congo, Democratic Republic of Congo, Ecuador, Ethiopia, Guyana, Hungary, Japan, Kazakhstan, Korea, Luxembourg, Malaysia, Mongolia, Myanmar, Portugal, Recycle</t>
  </si>
  <si>
    <t>Yingde, Guangdong Sheng</t>
  </si>
  <si>
    <t>NA, RCOI confirmed per RMI, Some are recycled, scrap, covered countries or DRC sourced but not all. , Some are recycled/scrap, high risk countries, covered countries, and DRC sourced but not all. | Recycled, Scrap and mines | 0 | Some are recycled/scrap, high risk countries, covered countries, and DRC sourced but not all. | LR, HR, DRC, CC, R/S | RCOI confirmed per RMI | Guangdong Zhiyuan New Material Co., Ltd. | Some are recycled/scrap, high risk c | Kahendwa, Katonge, Kisengo, Kiyambi, Luena, 
Bitango,  Shori | Recycled, Scrap and mines | 0 | NA | Recycled or scrap, and mining not disclosed by supplier | RCOI confirmed per RMI | Sourced from Mines/Recyale/Scrap | Some are recycled, scrap, cover countries or DRC sourced but not all. | Some are recycled, scrap or | 0, JAPAN | Some are recycled, scrap, cover countries or DRC sourced but not all. | Some are recycled, scrap or DRC sourced but not all | Some are recycled or scrap sourced but not all. | not available | JAPAN | Some are recycled, scrap or DRC sourced but</t>
  </si>
  <si>
    <t>Australia, Brazil, China, Democratic Republic of the Congo, Ethiopia, France, Madagascar, Nigeria, Rwanda, Sierra Leone, Spain | Argentina, Australia, Austria, Belgium, Brazil, Cambodia, Canada, Chile, China, Colombia, Democratic Republic of Congo, Ecuador, Ethiopia, Germany, Guyana, Hungary, India, Japan, Kazakhstan, Korea, Luxembourg, Malaysia, Mongolia, Myanmar, Namibia, Peru, P | DRC- Congo (Kinshasa), Myanmar, Cambodia, Malaysia, Kazakhstan, Portugal, Austria, Mongolia, Luxembourg, Korea, Republic of, Guyana, Brazil, Chile, Laos, Ecuador, Colombia, Argentina, Hungary, Japan, India, Canada, Belgium, Namibia, Taiwan, Peru, Germany, | DRC- Congo (Kinshasa), Myanmar, Cambodia, Malaysia, Kazakhstan, Portugal, Austria, Mongolia, Luxembourg, Korea, Republic of, Brazil, Guyana, Chile, Laos, Ecuador, Colombia, Argentina, Hungary, Japan, India, Canada, Belgium, Namibia, Taiwan, Peru, Germany, | DRC- Congo (Kinshasa), Myanmar, Cambodia, Malaysia, Kazakhstan, Portugal, Mongolia, Austria, Luxembourg, Brazil, Guyana, Korea, Republic of, Chile, Laos, Ecuador, Colombia, Argentina, Hungary, Japan, India, Canada, Belgium, Namibia, Taiwan, Peru, Germany, | Not disclosed per LBMA | Australia, Brazil, China, Democratic Republic of the Congo, Ethiopia, France, Madagascar, Niger, Nigeria, Rwanda, Sierra Leone, Spain | DRC- Congo (Kinshasa), Myanmar, Cambodia, Malaysia, Kazakhstan, Portugal, Austria, Mongolia, Luxembourg, Brazil, Korea, Republic of, Guyana, Chile, Laos, Ecuador, Colombia, Argentina, Hungary, Japan, India, Canada, Belgium, Namibia, Taiwan, Peru, Ethiopia | Includes Covered Countries and CAHRA | Recycled/Scrap, China, Brazil, Japan, Argentina, Chile, Canada, Peru, India, Guyana, Malaysia, Austria, Myanmar, Colombia, Ecuador, Mongolia, Portugal, Korea, Cambodia, Hungary, Kazakhstan, Luxembourg, Belgium, Namibia, Ethiopia, United States, Australia, | China | Recycled, Scrap and mines | Argentina, Australia, Austria, Belgium, Brazil, Cambodia, Canada, Chile, China, Colombia, Democratic Republic of Congo, Ecuador, Ethiopia, Germany, Guyana, Hungary, India, Japan, Kazakhstan, Korea, Luxembourg, Malaysia, Mongoli</t>
  </si>
  <si>
    <t>Jiangmen, Guangdong Sheng</t>
  </si>
  <si>
    <t>NA, RCOI confirmed per RMI, Some are high-risk countries, covered countries, and DRC sourced but not all., Some are recycled, scrap, covered countries or DRC sourced but not all. | Recycled, Scrap and mines | 0 | Some are high-risk countries, covered countries, and DRC sourced but not all. | LR, HR, DRC, CC | RCOI confirmed per RMI | F&amp;X Electro-Materials Ltd. | Some are high-risk countries, covered countries, and DRC sourced but no | Some are recycled, scrap, covered countries or DRC sourced but not all | RCOI confirmed per RMI | Recycled, Scrap and mines | 0 | NA | Recycled or scrap, and mining not disclosed by supplier | Sourced from Mines/Recyale/Scrap | RCOI confirmed per RMI | No data from supplier | Recycled or Scrap | Some are high-risk countries, covered countries, and DRC | 0, china | BRAZIL | Some are recycled, scrap or cover countries sourced but not all. | RCOI Confirmed as per CSFI | Not disclosed | Some are recycled, scrap, covered countries or DRC sourced but not all. | Not disclosed by supplier | Some are recycled or</t>
  </si>
  <si>
    <t>Australia, Brazil, Burundi, China, Democratic Republic of the Congo, Ethiopia, France, Madagascar, Nigeria, Rwanda, Sierra Leone, Spain | Angola, Argentina, Austria, Brazil, Burundi, Cambodia, Chile, China, Colombia, Congo, Democratic Republic of Congo, Ecuador, Guyana, Hungary, Japan, Kazakhstan, Korea, Luxembourg, Malaysia, Mongolia, Myanmar, Portugal, Recycled/Scrap, Rwanda, South Sudan, | DRC- Congo (Kinshasa), Myanmar, Angola, Cambodia, Malaysia, Kazakhstan, Portugal, Austria, Mongolia, Luxembourg, Guyana, Brazil, Korea, Republic of, Chile, Laos, Colombia, Ecuador, Argentina, South Sudan, Hungary, Japan, Tanzania, Zambia, Congo (Brazzavil | DRC- Congo (Kinshasa), Myanmar, Angola, Cambodia, Malaysia, Kazakhstan, Portugal, Austria, Mongolia, Luxembourg, Brazil, Guyana, Korea, Republic of, Chile, Laos, Colombia, Ecuador, Argentina, South Sudan, Hungary, Japan, Tanzania, Zambia, Congo (Brazzavil | DRC- Congo (Kinshasa), Myanmar, Angola, Cambodia, Malaysia, Kazakhstan, Portugal, Mongolia, Austria, Luxembourg, Korea, Republic of, Brazil, Guyana, Chile, Laos, Ecuador, Colombia, Argentina, Hungary, South Sudan, Japan, Tanzania, Zambia, Congo (Brazzavil | Not disclosed per LBMA | Australia, Brazil, Burundi, China, Democratic Republic of the Congo, Ethiopia, France, Madagascar, Niger, Nigeria, Rwanda, Sierra Leone, Spain | DRC- Congo (Kinshasa), Myanmar, Angola, Cambodia, Malaysia, Kazakhstan, Portugal, Austria, Mongolia, Luxembourg, Brazil, Korea, Republic of, Guyana, Chile, Laos, Ecuador, Colombia, Argentina, South Sudan, Hungary, Japan, Tanzania, Zambia, Congo (Brazzavil | Includes Covered Countries and CAHRA | Recycled/Scrap, China, Rwanda, Burundi, Brazil, Guyana, Malaysia, Argentina, Austria, Myanmar, Colombia, Ecuador, Mongolia, Portugal, Cambodia, Chile, Kazakhstan, Korea, Luxembourg, Japan, Hungary, Angola, Tanzania, South Sudan, Sudan, Zambia, United Stat | Recycled, Scrap and mines | Angola, Argentina, Austria, Brazil, Burundi, Cambodia, Chile, China, Colombia, Congo, Democratic Republic of Congo, Ecuador, Guyana, Hungary, Japan, Kazakhstan, Korea, Luxembourg, Malaysia, Mongolia, Myanmar, Portugal, Recycled</t>
  </si>
  <si>
    <t>China, Scrap | Not disclosed by supplier, Scrap and mines from Guangdong Province, Some are recycled, scrap, cover countries or DRC sourced but not all., Unspecified mines in Guangdong province, China and recycled/scrap | Scrap and mines from Guangdong Province | Not disclosed by supplier, Scrap and mines from Guangdong Province, Some are recycled, scrap, cover countries or DRC sourced but not all., Unspecified mines in Guangdong province, China and recycled/scrap</t>
  </si>
  <si>
    <t>China | DRC- Congo (Kinshasa), Myanmar, Angola, Cambodia, Malaysia, Kazakhstan, Portugal, Mongolia, Austria, Mozambique, Luxembourg, Brazil, Korea, Republic of, Guyana, Chile, Laos, Ecuador, Colombia, Argentina, South Sudan, Hungary, Japan, Tanzania, Zambia, Cong | DRC- Congo (Kinshasa), Myanmar, Angola, Cambodia, Malaysia, Kazakhstan, Portugal, Mongolia, Austria, Mozambique, Luxembourg, Guyana, Korea, Republic of, Brazil, Chile, Laos, Ecuador, Colombia, Argentina, South Sudan, Hungary, Japan, Tanzania, Zambia, Cong | DRC- Congo (Kinshasa), Myanmar, Angola, Cambodia, Malaysia, Kazakhstan, Portugal, Austria, Mongolia, Mozambique, Luxembourg, Korea, Republic of, Brazil, Guyana, Chile, Laos, Colombia, Ecuador, Argentina, South Sudan, Hungary, Japan, Tanzania, Zambia, Cong | Not disclosed per LBMA | Australia, Brazil, Burundi, China, Congo, Democratic Republic of the Congo, Ethiopia, France, Madagascar, Mozambique, Niger, Nigeria, Rwanda, Sierra Leone, Spain | DRC- Congo (Kinshasa), Myanmar, Angola, Cambodia, Malaysia, Kazakhstan, Portugal, Austria, Mongolia, Mozambique, Luxembourg, Korea, Republic of, Guyana, Brazil, Chile, Laos, Colombia, Ecuador, Argentina, Hungary, South Sudan, Japan, Tanzania, Zambia, Cong | DRC- Congo (Kinshasa), Myanmar, Angola, Cambodia, Malaysia, Kazakhstan, Portugal, Mongolia, Austria, Mozambique, Luxembourg, Guyana, Korea, Republic of, Brazil, Chile, Laos, Colombia, Ecuador, Argentina, Hungary, South Sudan, Japan, Tanzania, Zambia, Cong | CHINA | the DRC or an adjoining country(covered countries) | Not disclosed per LBMA | Angola ;Argentina; Australia;Austria;Belgium;Bolivia;Brazil;Burundi;Cambodia;Canada;Central African Republic;Chile;China;Colombia;Congo (Brazzaville);Czech Republic;Djibouti;DRC | China, Mineral sourcing L1, from China, Unknown | China, recycled/scrap, DRC, DRC- Congo (Kinshasa), Myanmar, Angola, Cambodia, Malaysia, Kazakhstan, Portugal, Austria, Mongolia, Mozambique, Luxembourg, Korea, Republic of, Brazil, Guyana, Chile, Laos, Ecuador, Colombia, Argentina, South Sudan, Hungary, J</t>
  </si>
  <si>
    <t>Global Tungsten &amp; Powders Corp.</t>
  </si>
  <si>
    <t>Jiangxi Sanshi Nonferrous Metals Co., Ltd</t>
  </si>
  <si>
    <t>Greenbushes,Western Australia</t>
  </si>
  <si>
    <t>Mbarara, Western</t>
  </si>
  <si>
    <t>Due Diligence Results Pending | Includes Covered Countries and CAHRA</t>
  </si>
  <si>
    <t>Baddi,Himāchal Pradesh</t>
  </si>
  <si>
    <t>Port Klang, Selangor</t>
  </si>
  <si>
    <t>Due Diligence Results pending | No known country of origin</t>
  </si>
  <si>
    <t>Hiroshima,Hirosima</t>
  </si>
  <si>
    <t>Due Diligence Results Pending | No known country of origin | Recycled/Scrap | Recycled/Scrap | Due Diligence Results Pending</t>
  </si>
  <si>
    <t>Lubumbashi,Haut-Katanga</t>
  </si>
  <si>
    <t>Due diligence results pending | No known country of origin | Not disclosed per LBMA | Due diligence results pending | No known country of origin | Includes Covered Countries | Includes Covered Countries | Due diligence results pending | CONGO, DEMOCRATIC REPUBLIC OF THE</t>
  </si>
  <si>
    <t>Sungailiat，Kepulauan Bangka Belitung</t>
  </si>
  <si>
    <t>blok mapur-cit, blok bemban utara, blok kepuh utara | Not disclosed by supplier | Not disclosed by supplier, Unknown</t>
  </si>
  <si>
    <t>Due diligence results pending | No known country of origin | Not disclosed per LBMA | Does not source from DRC or covered countries, No known country of origin | Due diligence results pending | Excludes Covered Countries and CAHRA | Due diligence results pending | Excludes Covered Countries and CAHRA | No known country of origin | from indonesia | Due diligence results pending | No known country of origin | Exclud | Excludes Covered Countries and CAHRA | Mineral sourcing LR based on RMAP-RMI's RCOI data | Due diligence results pending | Excludes Covered Countries and CAHRA | Due diligence results pending | Excludes Covered Countries and CAHRA | No known country of origin | No known country of origin | Mineral sourcing LR based on RMAP-RMI's RCOI data | IND | Due diligence results pending, Excludes Covered Countries and CAHRA, Unknown</t>
  </si>
  <si>
    <t>Mogi das Cruzes, São Paulo</t>
  </si>
  <si>
    <t>NA | Not disclosed by supplier | LR | Cooperativa dos fundidores da Amazônia | Not disclosed by supplier | RCOI confirmed per RMI | Not disclosed by supplier | LR | 0, LR, No information, Not disclosed by supplier, RCOI confirmed per RMI, Unknown | RCOI confirmed per RMI | 0 | Not disclosed by supplier, RCOI confirmed per RMI, Unknown | 0, LR, No information, Not disclosed by supplier, RCOI confirmed per RMI, Unknown</t>
  </si>
  <si>
    <t>Due diligence results pending | No known country of origin | Not disclosed per LBMA | Brazil | BRAZIL | Does not source from DRC or covered countries, Excludes Covered Countries and CAHRA, Mineral sourcing LR, No known country of origin | Due diligence results pending | Due diligence results pending | Due diligence results pending | No known country of origin | Excludes Covered Countries and CAHRA | Excludes Covered Countries and CAHRA | No known country of origin | Due diligence results p | Excludes Covered Countries and CAHRA | Mineral sourcing LR based on RMAP-RMI's RCOI data | Due diligence results pending | Due diligence results pending | Due diligence results pending | No known country of origin | Excludes Covered Countries and CAHRA | Excludes Covered Countries and CAHRA | Mineral sourcing LR based on RMAP-RMI's RCOI data | | Due diligence results pending, Excludes Covered Countries and CAHRA, RCOI confirmed per RMI, Unknown | 0, Due diligence results pending, Excludes Covered Countries and CAHRA, Excludes Covered Countries and CAHRA | Mineral sourcing LR based on RMAP-RMI's RCOI data, Mineral sourcing LR based on RMAP-RMI's RCOI data, No information, No known country of origin</t>
  </si>
  <si>
    <t>Toledo, Toledo</t>
  </si>
  <si>
    <t>R/S | Not disclosed by supplier | Not disclosed by supplier | Not disclosed by supplier | R/S | Recycled, Scrap | RCOI confirmed per RMI | 0, Recycled, Scrap, Unknown, but some recycled/scrap</t>
  </si>
  <si>
    <t>Recycled/Scrap | Due diligence results pending | No known country of origin | Not disclosed per LBMA | Spain | Does not source from DRC or covered countries, No known country of origin, Recycled/Scrap Only | Recycled/Scrap | Due diligence results pending | Due diligence results pending | No known country of origin | Recycled/Scrap, Liechtenstein | Recycled/Scrap Only | Recycled/Scrap | Recycled/Scrap Only | Due diligence results pending | No known country of | Recycled/Scrap Only | Mineral R/S based on RMAP-RMI's RCOI data | Recycled/Scrap | Due diligence results pending | Due diligence results pending | No known country of origin | Recycled/Scrap, Liechtenstein | Recycled/Scrap Only | Mineral R/S based on RMAP-RMI's RCOI data | Recycled/Scrap Only | Due diligence results pen | Due diligence results pending, Liechtenstein, Recycled/Scrap, Recycled, Scrap, Recycled/Scrap, Recycled/Scrap Only</t>
  </si>
  <si>
    <t>São José, Santa Catarina</t>
  </si>
  <si>
    <t>Recycled, Scrap</t>
  </si>
  <si>
    <t>Recycled/Scrap | Due diligence results pending | No known country of origin | Not disclosed per LBMA | Does not source from DRC or covered countries, No known country of origin, Recycled/Scrap Only, Unknown | Due diligence results pending | Due diligence results pending | Due diligence results pending | No known country of origin | Liechtenstein | Due diligence results pending | No known country of origin | Due diligence results pending | No known country of o | Recycled/Scrap Only | Mineral sourcing R/S | Due diligence results pending | Due diligence results pending | Due diligence results pending | No known country of origin | Liechtenstein | Recycled/Scrap Only | Due diligence results pending | No known country of origin | Due diligence results pending | | #N/A, Due diligence results pending, Liechtenstein, Recycled/Scrap, Recycled/Scrap Only</t>
  </si>
  <si>
    <t>Pangkalpinang,Kepulauan Bangka Belitung</t>
  </si>
  <si>
    <t>Not disclosed by supplier | 0, INDONESIA, No information, Not disclosed by supplier, Unknown | Not disclosed by supplier | 0, Not disclosed by supplier, Unknown | 0, INDONESIA, No information, Not disclosed by supplier, Unknown</t>
  </si>
  <si>
    <t>Indonesia | India, Indonesia | Due diligence results pending | No known country of origin | Not disclosed per LBMA | Due diligence results pending, Excludes Covered Countries and CAHRA, No known country of origin, No reason to believe sources from DRC or covered countries, Unknown | India, Indonesia | Due diligence results pending | Due diligence results pending | No known country of origin | China, India, Indonesia, Liechtenstein | India, Indonesia | Excludes Covered Countries and CAHRA | Due diligence results pending | No known cou | Excludes Covered Countries and CAHRA | INDONESIA | India, Indonesia | Due diligence results pending | Due diligence results pending | No known country of origin | China, India, Indonesia, Liechtenstein | Excludes Covered Countries and CAHRA | Due diligence results pending | Due diligence results pending | | China, India, Indonesia, Liechtenstein, Due diligence results pending, Excludes Covered Countries and CAHRA, India, Indonesia, Indonesia, Recycled and Scrap | China, India, Indonesia, Liechtenstein, CID003449, Due diligence results pending, Excludes Covered Countries and CAHRA, India, Indonesia, Mineral sourcing not disclosed, No information, No known country of origin, Unknown</t>
  </si>
  <si>
    <t>Gejiu,Yunnan Sheng</t>
  </si>
  <si>
    <t>China, Recycled/Scrap | Due diligence results pending | No known country of origin | Not disclosed per LBMA | Due diligence results pending, No known country of origin, No reason to believe sources from DRC or covered countries | China, Recycled/Scrap | Due diligence results pending | Due diligence results pending | No known country of origin | China, Myanmar, Recycled/Scrap, Liechtenstein | China, Recycled/Scrap | Due diligence results pending | No known country of origin | Due d | China, Recycled/Scrap | Due diligence results pending | Due diligence results pending | No known country of origin | Due diligence results pending | No known country of origin | China, Myanmar, Recycled/Scrap, Liechtenstein | China, Recycled/Scrap | China | China, Liechtenstein, Myanmar, Recycled/Scrap, China, Recycled/Scrap, Due diligence results pending, Unknown | China, Liechtenstein, Myanmar, Recycled/Scrap, China, Myanmar, Recycled/Scrap, Liechtenstein, China, Recycled/Scrap, Due diligence results pending, No known country of origin, Unknown, Unknown, but no reason to believe sources from covered countries</t>
  </si>
  <si>
    <t>Jagdalpur,Chhattīsgarh</t>
  </si>
  <si>
    <t>India, Recycled/Scrap | Due diligence results pending | No known country of origin | Not disclosed per LBMA | Due diligence results pending, No known country of origin, No reason to believe sources from DRC or covered countries | India, Recycled/Scrap | Due diligence results pending | Due diligence results pending | No known country of origin | India, Belgium, Recycled/Scrap, China, Singapore, Australia, Austria, Canada, Germany, Italy, Malaysia, Mexico, Mongolia, Mozambique, Phil | India, Recycled/Scrap | Due diligence results pending | Due diligence results pending | No known country of origin | Due diligence results pending | No known country of origin | India, Belgium, Recycled/Scrap, China, Singapore, Australia, Austria, Canada, | Australia, Austria, Belgium, Canada, China, Germany, India, Italy, Malaysia, Mexico, Mongolia, Mozambique, Philippines, Singapore, South Africa, Turkey, USA, Recycled/Scrap, Due diligence results pending, India, Recycled/Scrap, Not Available, Unknown | Australia, Austria, Belgium, Canada, China, Germany, India, Italy, Malaysia, Mexico, Mongolia, Mozambique, Philippines, Singapore, South Africa, Turkey, USA, Recycled/Scrap, Due diligence results pending, India, Belgium, Recycled/Scrap, China, Singapore,</t>
  </si>
  <si>
    <t>Gejiu, Yunnan Sheng</t>
  </si>
  <si>
    <t>RCOI confirmed per RMI, Some are recycled or scrap sourced but not all. , Some are recycled/scrap sourced but not all., Some are sourced from covered countries but not all. | not available | 0 | Some are recycled/scrap sourced but not all. | RCOI confirmed per RMI | Some are recycled/scrap sourced but not all. | Some are recycled/scrap sourced but not all. | not available | 0 | Some are recycled/scrap sourced but not all. | RC | Some are recycled/scrap sourced but not all. | Some are recycled/scrap sourced but not all. | not available | 0 | Some are recycled/scrap sourced but not all. | RCOI confirmed per RMI | Some are recycled/scrap sourced but not all. | 0, CHINA, not availabl | 0, Unknown, but some recycled/scrap | 0, CHINA, not available, RCOI confirmed per RMI, Recycled and scrap, and mines not disclosed by supplier, Some are recycled or scrap sourced but not all. , Some are recycled or scrap sourced but not all. | RCOI confirmed per RMI, Some are recycled/scrap s</t>
  </si>
  <si>
    <t>Australia, Brazil, China, Colombia, Ethiopia, France, Indonesia, Ireland, Madagascar, Malaysia, Mongolia, Myanmar, Niger, Nigeria, Peru, Portugal, Recycled/Scrap, Russian Federation, Sierra Leone, Spain, Taiwan, Thailand, United Kingdom, United States | Due diligence results pending | No known country of origin | Not disclosed per LBMA | Australia, Brazil, China, Indonesia, Malaysia, Mongolia, Myanmar, Peru, Spain | Does not source from DRC or covered countries, Due diligence results pending, Excludes Covered Countries and CAHRA, Mineral sourcing LR, R/S, Excludes Covered Countries and CAHRA, No known country of origin, RCOI confirmed per RMI, Some are recycled/scrap | Australia, Brazil, China, Colombia, Ethiopia, France, Indonesia, Ireland, Madagascar, Malaysia, Mongolia, Myanmar, Niger, Nigeria, Peru, Portugal, Recycled/Scrap, Russian Federation, Sierra Leone, Spain, Taiwan, Thailand, United Kingdom, United States | R | Excludes Covered Countries and CAHRA | Argentina, Armenia, Australia, Austria, Azerbaijan, Bahamas, Barbados, Belarus, Belgium, Benin, Bolivia, Bosnia and Herzegovina, Botswana, Brazil, Bulgaria, Burkina Faso, Cambodia, Cameroon, Canada, Chile, China, Colombia, Croatia, Cyprus, Denmark, Djibou</t>
  </si>
  <si>
    <t>Kigali, City of Kigali</t>
  </si>
  <si>
    <t>All mines are ICGLR conformant as per conflict free certificate. | RCOI confirmed per RMI, Some are  high-risk and covered countries sourced but not all., Some are recycled or scrap sourced but not all. , Some are sourced from covered countries but not all. | Some are  high-risk and covered countries sourced but not all. | RCOI confirmed per RMI | Tin Mine located in Puno region in the eastern cordillera of the Andes | Some are  high-risk and covered countries sourced but not all. | RCOI confirmed per RMI | Ti | RCOI confirmed per RMI | Some are  high-risk and covered countries sourced but not all. | RCOI confirmed per RMI | Tin Mine located in Puno region in the eastern cordillera of the Andes | NA | Not disclosed by supplier | Not disclosure | RCOI confirmed per RMI | Some are sourced | 0, RCOI confirmed per RMI, Sourced from CAHRA or Cover Countries, Unknown, but some recycled/scrap</t>
  </si>
  <si>
    <t>Brazil, Burundi, Indonesia, Rwanda, Thailand | Andorra, Australia, Belgium, Benin, Brazil, Burundi, Canada, China, Colombia, Democratic Republic of Congo, Ecuador, Eritrea, Ethiopia, Ghana, Indonesia, Japan, Mexico, Mongolia, Peru, Russian Federation, Rwanda, Switzerland, Thailand, United States | RWANDA, DRC | Due diligence results pending | No known country of origin | Not disclosed per LBMA | Brazil, Burundi, Democratic Republic of the Congo, Rwanda, Thailand | Due diligence results pending, Includes Covered Countries and CAHRA, Includes Covered Countries and CAHRA, Mineral sourcing CC,HR based on RMAP-RMI's RCOI data, No known country of origin, RCOI confirmed per RMI, Some are  high-risk and covered countries | Andorra, Australia, Belgium, Benin, Brazil, Burundi, Canada, China, Colombia, Democratic Republic of Congo, Ecuador, Eritrea, Ethiopia, Ghana, Indonesia, Japan, Mexico, Mongolia, Peru, Russian Federation, Rwanda, Switzerland, Thailand, United States | Due | Includes Covered Countries and CAHRA</t>
  </si>
  <si>
    <t>Maanshan, Anhui Sheng</t>
  </si>
  <si>
    <t>RCOI confirmed per RMI, Recycled, Scrap, Recyled/Scrap | not available | 0 | Recyled/Scrap | R/S | Recycled, Scrap | Recyled/Scrap | RCOI Validated by RMI protocols | not available | 0 | Recyled/Scrap | R/S | Recycled, Scrap | Recyled/Scrap | R/S | Recycled, Scrap | NA | R/S | RCOI Validated by RMI protocols | not available | 0 | Recyled/Scrap | R/S | Recycled, Scrap | Recyled/Scrap | R/S | 0, CHINA, NA, not available, R/S, Recycled, Scrap, Recycled/scrap only, Recyled/Scrap, Unknown, but some recycled/scrap | Not di | 0, Recycled, Scrap, Unknown, but some recycled/scrap | 0, CHINA, NA, not available, R/S, Recycled, Scrap, Recycled/scrap only, Recyled/Scrap, Unknown, but some recycled/scrap</t>
  </si>
  <si>
    <t>China, Recycled/Scrap | Due diligence results pending | No known country of origin | Not disclosed per LBMA | Recycled/Scrap | Does not source from DRC or covered countries, Due diligence results pending, Mineral sourcing R/S, RCOI confirmed per RMI, Recycled, Scrap, Recycled/Scrap Only, Recyled/Scrap | Recycled/Scrap, China | R/S | 0 | Due diligence results pending | Recyled/Scrap | No known country of origin | Recycled/Scrap Only | Due diligence results pending | Recycled/Scrap, China | R/S | Recyled/Scrap | No known country of origin | Due diligence r | Mineral sourcing R/S | NA | Recycled/Scrap Only | Recycled/Scrap, China | R/S | Recyled/Scrap | Due diligence results pending | Recycled/Scrap Only | Due diligence results pending | No known country of origin | Recycled/Scrap, China | RCOI Validated by RMI protocols | RCOI conf | Angola, Burundi, Central African Republic, Rwanda, South Sudan, Tanzania, Uganda, Zambia, Argentina, Australia, Austria, Belgium, Brazil, Cambodia, Canada, Chile, China, Colombia, Djibouti, Ecuador, Egypt, Estonia, Ethiopia, France, Germany, Guinea, Guyan</t>
  </si>
  <si>
    <t>Dongguan, Guangdong Sheng</t>
  </si>
  <si>
    <t>0, not available, Unknown, Unknown, but some recycled/scrap | 0, not available, Unknown, but some recycled/scrap</t>
  </si>
  <si>
    <t>China, Recycled/Scrap | Due diligence results pending | No known country of origin | Not disclosed per LBMA | Due diligence results pending, No known country of origin, No reason to believe sources from DRC or covered countries | China, Recycled/Scrap | Due diligence results pending | 0 | Due diligence results pending | USA | No known country of origin | Due diligence results pending | No known country of origin | China, United States, Recycled/Scrap, Liechtenstein | China, Recycl | China, Recycled/Scrap | Due diligence results pending | Due diligence results pending | No known country of origin | 0 | Due diligence results pending | USA | No known country of origin | Due diligence results pending | No known country of origin | China, | China, Liechtenstein, USA, Recycled/Scrap, China, Recycled/Scrap, Due diligence results pending, not available | Not Available, Unknown | China, Liechtenstein, USA, Recycled/Scrap, China, Recycled/Scrap, China, United States, Recycled/Scrap, Liechtenstein, Due diligence results pending, No known country of origin, Not Available, not available | Not Available, Unknown, Unknown, but no reason</t>
  </si>
  <si>
    <t>West Chester, Pennsylvania</t>
  </si>
  <si>
    <t>N/A, Not disclosed by supplier, RCOI confirmed per RMI, Some are recycled, scrap, covered countries or DRC sourced but not all. , Some are recyled/scrap sourced but not all. | not available | 0 | Some are recyled/scrap sourced but not all. | RCOI confirmed per RMI | Some are recyled/scrap sourced but not all. | UNITED STATES | USA &amp; North America | UNITED STATES | USA &amp; North America | RCOI Validated by RMI protocols | Some are | RCOI confirmed per RMI | not available | 0 | Some are recyled/scrap sourced but not all. | RCOI confirmed per RMI | Some are recyled/scrap sourced but not all. | UNITED STATES | USA &amp; North America | 0 | NA | Recycled or scrap, and mining not disclosed by supplier | Sourced from | 0, N/A, not available | Some are recycled or scrap sourced but not all | Includes Covered Countries, RCOI confirmed per RMI, Recycled, Scrap, Unknown, but some recycled/scrap | 0, LR, R/S, NA, No information, not available, not available | Some are recycled or scrap sourced but not all | Includes Covered Countries, RCOI confirmed as per RMI, RCOI confirmed per RMI, Recycled and scrap, and mines not disclosed by supplier, Recycle</t>
  </si>
  <si>
    <t>Argentina, Australia, Austria, Brazil, Canada, Chile, China, Germany, India, Indonesia, Japan, Malaysia, Nigeria, Peru, Recycled/Scrap, Spain, Thailand, United Kingdom, United States of America | Argentina, Australia, Austria, Brazil, Canada, Chile, China, Eritrea, Ethiopia, Germany, Guyana, India, Indonesia, Japan, Malaysia, Namibia, Niger, Nigeria, Peru, Recycled/Scrap, Sierra Leone, Spain, Thailand, United Kingdom, United States, Zimbabwe | USA | No known country of origin | United States, Recycled/Scrap | Not disclosed per LBMA | Argentina, Australia, Austria, Brazil, Canada, Chile, China, Germany, India, Indonesia, Japan, Malaysia, Niger, Nigeria, Peru, Spain, Thailand, United Kingdom, United States | Does not source from DRC or covered countries, Includes Covered Countries, Includes Covered Countries and CAHRA, Mineral sourcing LR,R/S, Includes Covered Countries and CAHRA, N/A, No known country of origin, RCOI confirmed per RMI, Some are recycled, scr | UNITED STATES OF AMERICA | Argentina, Australia, Austria, Brazil, Canada, Chile, China, Eritrea, Ethiopia, Germany, Guyana, India, Indonesia, Japan, Malaysia, Namibia, Niger, Nigeria, Peru, Recycled/Scrap, Sierra Leone, Spain, Thailand, United Kingdom, Un | Excludes Covered Countries and CAHRA | Argentina, Australia, Austria, Brazil, Canada, Chile, China, Eritrea, Ethiopia, Germany, Guyana, India, Indonesia, Japan, Malaysia, Namibia, Niger, Nigeria, Peru, Recycled/Scrap, Sierra Leone, Spain, Thailand, United Kingdom, United States, Zimbabwe | No | Argentina, Australia, Austria, Brazil, Canada, Chile, China, Eritrea, Ethiopia, Germany, Guyana, India, Indonesia, Japan, Malaysia, Namibia, Niger, Nigeria, Peru, Recycled/Scrap, Sierra Leone, Spain, Thailand, United Kingdom, United States, Zimbabwe, CID0 | Recycled</t>
  </si>
  <si>
    <t>Yangon,Yangon</t>
  </si>
  <si>
    <t>Australia, Bermuda, Canada, Chile, China, Indonesia, Malaysia, Morocco, Myanmar, Peru, Recycled/Scrap, United States, Uzbekistan | Canada, China, USA, Uzbekistan, Bermuda, Malaysia, Chile, Australia, Peru, Indonesia, Myanmar | No known country of origin | Not disclosed per LBMA | Canada, China, USA, Uzbekistan, Bermuda, Malaysia, Chile, Australia, Peru, Indonesia, Myanmar, No known country of origin, No reason to believe sources from DRC or covered countries | Australia, Bermuda, Canada, Chile, China, Indonesia, Malaysia, Morocco, Myanmar, Peru, Recycled/Scrap, United States, Uzbekistan | Myanmar, Indonesia, Peru, United States, Australia, Bermuda, Canada, Chile, China, Malaysia, Uzbekistan | Canada, China, USA | Australia, Bermuda, Canada, Chile, China, Indonesia, Malaysia, Morocco, Myanmar, Peru, Recycled/Scrap, United States, Uzbekistan, Australia, Bermuda, Canada, Chile, China, Indonesia, Malaysia, Morocco, Myanmar, Peru, USA, Uzbekistan, Recycled/Scrap, Canad | Australia, Bermuda, Canada, Chile, China, Indonesia, Malaysia, Morocco, Myanmar, Peru, Recycled/Scrap, United States, Uzbekistan, Australia, Bermuda, Canada, Chile, China, Indonesia, Malaysia, Morocco, Myanmar, Peru, USA, Uzbekistan, Recycled/Scrap, Austr</t>
  </si>
  <si>
    <t>Chifeng, Nei Mongol Zizhiqu</t>
  </si>
  <si>
    <t>RCOI confirmed per RMI, Some are recycled or scrap sourced but not all. , Some are recycled/scrap sourced but not all., Unknow | Recycled, Scrap and mines | 0 | Some are recycled/scrap sourced but not all. | CNMC Building,No.10,Anding Road, ChaoyangDistrict,Beijing,China | L1, R/S | RCOI confirmed per RMI | CNMC Building,No.10,Anding Road, ChaoyangDistrict,Beijing,China | Some are | RCOI confirmed per RMI | 0, Anding Road, Beijing, Recycled/Scrap, Chaoyang District, CNMC Building, RCOI confirmed per RMI, Some are recycled or scrap sourced but not all | Recycled, Scrap and mines | Recycled, Scrap and mines, not disclosed by supplier, Some are recycled or scra | 0, Anding Road, Beijing, Recycled/Scrap, Chaoyang District, CNMC Building, CHINA, L1, R/S, No information, RCOI confirmed per RMI, Recycled and scrap, and mines not disclosed by supplier, Recycled or scrap, and mining not disclosed by supplier, Recycled o</t>
  </si>
  <si>
    <t>Australia, Brazil, China, Colombia, France,  Indonesia, Ireland, Malaysia, Myanmar, Nigeria, Peru, Portugal, Recycled/Scrap, Russian Federation, Spain, Thailand, United Kingdom | Australia, Brazil, China, Colombia, Ethiopia, France, Indonesia, Ireland, Korea, Madagascar, Malaysia, Mali, Mongolia, Myanmar, Niger, Nigeria, Peru, Portugal, Recycled/Scrap, Russian Federation, Sierra Leone, Spain, Taiwan, Thailand, United Kingdom | China, Recycled/Scrap | Inner Mongolia | No known country of origin | Recycled/Scrap, China | Not disclosed per LBMA | Australia, Brazil, China, France, Indonesia, Ireland, Republic of Korea, Malaysia, Niger, Nigeria, Peru, Portugal, Russian Federation, Spain, Thailand, United Kingdom | CHINA, China, Recycled/Scrap, Does not source from DRC or covered countries, Excludes Covered Countries and CAHRA, Mineral sourcing L1,R/S from Inner Mongolia, No known country of origin, RCOI confirmed per RMI, Some are recycled or scrap sourced but not | Australia, Brazil, China, Colombia, Ethiopia, France, Indonesia, Ireland, Korea, Madagascar, Malaysia, Mali, Mongolia, Myanmar, Niger, Nigeria, Peru, Portugal, Recycled/Scrap, Russian Federation, Sierra Leone, Spain, Taiwan, Thailand, United Kingdom | Rec | Recycled/Scrap Only | Argentina, Armenia, Australia, Austria, Azerbaijan, Bahamas, Barbados, Belarus, Belgium, Benin, Bolivia, Bosnia and Herzegovina, Botswana, Brazil, Bulgaria, Burkina Faso, Cambodia, Cameroon, Canada, Chile, China, Colombia, Croatia, Cyprus, Denmark, Domini</t>
  </si>
  <si>
    <t>Chaozhou, Guangdong Sheng</t>
  </si>
  <si>
    <t>Recycled scrap material | N/A, Not disclosed by supplier, RCOI confirmed per RMI, Recycled, Some are recycled or scrap sourced but not all. , Some are recycled/scrap sourced but not all. | Recycled, Scrap and mines | 0 | Hunan or Jiangxi | Some are recycled/scrap sourced but not all. | L1, R/S | RCOI confirmed per RMI | Some are recycled/scrap sourced but not all. | Hunan or Jiangxi | RCOI Validated by RMI protocols | Some are recycled/scra | RCOI confirmed per RMI | Recycled, Scrap and mines | 0 | Hunan or Jiangxi | Some are recycled/scrap sourced but not all. | L1, R/S | RCOI confirmed per RMI | Some are recycled/scrap sourced but not all. | Hunan or Jiangxi | 0 | NA | recycled | Recycled scrap material | Recycled o | 0, RCOI confirmed per RMI, Recycled scrap material, Recycled/Scrap, Hunan or Jiangxi, Some are recycled or scrap sourced but not all, Some are recycled or scrap sourced but not all | Some are recycled or scrap sourced but not all | Not disclosed by suppli | 0, CHINA, LR, R/S, NA, No information, RCOI confirmed per RMI, Recycled and scrap, and mines not disclosed by supplier, Recycled or scrap, and mining not disclosed by supplier, Recycled or scrap, and mining not disclosed by supplier | Sourced from Mines/R</t>
  </si>
  <si>
    <t>Australia, Bolivia (Plurinational State of), Brazil, Canada, China, Germany, Indonesia, Ireland, Japan, Malaysia, Myanmar, Nigeria, Peru, Portugal, Recycled/Scrap, Russian Federation, Thailand, United Kingdom, United States of America | Australia, Bolivia (Plurinational State of), Brazil, Canada, China, Colombia, Germany, Indonesia, Ireland, Japan, Malaysia, Mongolia, Myanmar, Niger, Nigeria, Peru, Portugal, Recycled/Scrap, Russian Federation, Thailand, United Kingdom, United States | China, Recycled/Scrap, DRC or an adjoining country (Covered Countries) | Recycled | No known country of origin | Recycled/Scrap, China | Not disclosed per LBMA | Australia, Bolivia (Plurinational State of), Brazil, Canada, China, Germany, Indonesia, Ireland, Japan, Malaysia, Mongolia, Myanmar, Niger, Nigeria, Peru, Portugal, Russian Federation, Thailand, United Kingdom, United States | China, China, Recycled/Scrap, DRC or an adjoining country (Covered Countries), Does not source from DRC or covered countries, Excludes Covered Countries and CAHRA, Mineral sourcing LR,R/S, Excludes Covered Countries and CAHRA, N/A, No known country of ori | Australia, Bolivia (Plurinational State of), Brazil, Canada, China, Colombia, Germany, Indonesia, Ireland, Japan, Malaysia, Mongolia, Myanmar, Niger, Nigeria, Peru, Portugal, Recycled/Scrap, Russian Federation, Thailand, United Kingdom, United States | Re | Excludes Covered Countries and CAHRA | Australia, Bolivia (Plurinational State of), Brazil, Canada, China, Colombia, Germany, Indonesia, Ireland, Japan, Malaysia, Mongolia, Myanmar, Niger, Nigeria, Peru, Portugal, Recycled/Scrap, Russian Federation, Thailand, United Kingdom, United States | No | Australia, Bolivia (Plurinational State of), Brazil, Canada, China, Colombia, Germany, Indonesia, Ireland, Japan, Malaysia, Mongolia, Myanmar, Niger, Nigeria, Peru, Portugal, Recycled/Scrap, Russian Federation, Thailand, United Kingdom, United States, Chi | CHINA</t>
  </si>
  <si>
    <t>0, CHINA | Recycled/Scrap | CHINA | Recycled, Scrap | Recycled, Scrap, Recycled/scrap only, Unknown, but some recycled/scrap | 0, CHINA | Recycled/Scrap | CHINA | Recycled, Scrap | Recycled, Scrap, Unknown, but some recycled/scrap</t>
  </si>
  <si>
    <t>China, Malaysia, Recycled/Scrap | Ãland Islands, China, Malaysia, Recycled/Scrap | Recycled/Scrap | No known country of origin | Not disclosed per LBMA | Does not source from DRC or covered countries, No known country of origin, Recycled/Scrap | Ãland Islands, China, Malaysia, Recycled/Scrap | Recycled/Scrap | Recycled/Scrap | Netherlands, Philippines, China, Thailand, Recycled/Scrap, Germany, Malaysia, New Zealand, Russia | Recycled/Scrap | No known country of origin | Recycled/Scrap, Malaysia, | Ãland Islands, China, Malaysia, Recycled/Scrap | Recycled/Scrap | Recycled/Scrap | No known country of origin | Recycled/Scrap | Netherlands, Philippines, China, Thailand, Recycled/Scrap, Germany, Malaysia, New Zealand, Russia | Recycled/Scrap | No known | Aland Islands, China, Germany, Malaysia, Netherlands, New Zealand, Philippines, Russia, Thailand, Recycled/Scrap, Ãland Islands, China, Malaysia, Recycled/Scrap, CHINA | No known country of origin | Recycled/Scrap | Recycled/Scrap Only | CHINA | No known</t>
  </si>
  <si>
    <t>Ganzhou, Jiangxi Sheng</t>
  </si>
  <si>
    <t>NA, Not disclosed by supplier, RCOI confirmed as per RMI., RCOI confirmed per RMI | Not disclosed by supplier | L1 | 0, CHINA, Excludes Covered Countries, L1, Not disclosed by supplier, Not disclosed by supplier | RCOI confirmed as per RMI | Excludes Covered Countries, RCOI confirmed as per RMI., RCOI confirmed per RMI, Unknown, Unknown, but some recycled/scrap | R | 0, Not disclosed by supplier, Unknown, but some recycled/scrap | 0, CHINA, Excludes Covered Countries, L1, Not disclosed by supplier, Not disclosed by supplier | RCOI confirmed as per RMI | Excludes Covered Countries, RCOI confirmed as per RMI., RCOI confirmed per RMI, Unknown, Unknown, but some recycled/scrap</t>
  </si>
  <si>
    <t>China | No known country of origin | China, Excludes Covered Countries and CAHRA, Mineral sourcing L1 based on RMAP-RMI's RCOI data, Excludes Covered Countries and CAHRA, NA, RCOI confirmed as per RMI., RCOI confirmed per RMI | China | No known country of origin | Excludes Covered Countries and CAHRA | Excludes Covered Countries and CAHRA | CHINA | Mineral sourcing L1 based on RMAP-RMI's RCOI data | China | China, China, Recycled/Scrap, Brazil, Australia, Russian Federation, Thailand, Canada, Democratic Republic of Congo, Mozambique, Colombia, Ethiopia, France, Indonesia, Ireland, Madagascar, Malaysia, Mali, Mongolia, Myanmar, Niger, Nigeria, Peru, P | China, China, Recycled/Scrap, Brazil, Australia, Russian Federation, Thailand, Canada, Democratic Republic of Congo, Mozambique, Colombia, Ethiopia, France, Indonesia, Ireland, Madagascar, Malaysia, Mali, Mongolia, Myanmar, Niger, Nigeria, Peru, Portugal,</t>
  </si>
  <si>
    <t>Air Mesu,Kepulauan Bangka Belitung</t>
  </si>
  <si>
    <t>Not disclosed by supplier, Unknown</t>
  </si>
  <si>
    <t>Due diligence results pending | Due diligence results pending | Not disclosed per LBMA | Mineral sourcing not disclosed per RMI | Due diligence results pending | Myanmar, Cambodia, Malaysia, Kazakhstan, Portugal, Mongolia, Austria, Luxembourg, Korea, Republic of, Brazil, Guyana, Chile, | Myanmar, Cambodia, Malaysia, Kazakhstan, Portugal, Austria, Mongolia, Luxembourg, Guyana, Korea, Republic of, Brazil, Chile, Laos, Colombia, Ecuador, Argentina, Hungary, Japan, India, Canada, Belgium, Namibia, Taiwan, Peru, Germany, Ethiopia, Russian Fede | Myanmar, Cambodia, Malaysia, Kazakhstan, Portugal, Mongolia, Austria, Luxembourg, Guyana, Korea, Republic of, Brazil, Chile, Laos, Colombia, Ecuador, Argentina, Hungary, Japan, India, Canada, Belgium, Namibia, Taiwan, Peru, Germany, Ethiopia, Russian Fede | Not disclosed per LBMA | Myanmar, Cambodia, Malaysia, Kazakhstan, Portugal, Mongolia, Austria, Luxembourg, Brazil, Korea, Republic of, Guyana, Chile, Laos, Ecuador, Colombia, Argentina, Hungary, Japan, India, Canada, Belgium, Namibia, Taiwan, Peru, Germany, Ethiopia, Russian Fede | Australia, Brazil, China, Indonesia, Malaysia, Mongolia, Myanmar, Peru, Spain, Vietnam | Due diligence results pending | Due diligence results pending | Myanmar, Cambodia, Malaysia, Kazakhstan, Portugal, Mongolia, Austria, Luxembourg, Korea, Republic of, Brazil, Guyana, Chile, Laos, Ecuador, Colombia, Argentina, Hungary, Japan, India, Canada, | Excludes Covered Countries and CAHRA | Due diligence results pending, Excludes Covered Countries and CAHRA | Due diligence results pending, Mineral sourcing L1, Not disclosed by supplier, Unknown</t>
  </si>
  <si>
    <t>Berango, Bizkaia</t>
  </si>
  <si>
    <t>Recycled | Recycled, Scrap and mines | 0 | Some are recyled/scrap sourced but not all. | LR, R/S | RCOI confirmed per RMI | Some are recycled/scrap sourced but not all. | NA | Recycled or scrap, and mining not disclosed by supplier | RCOI confirmed per RM | Recycled | RCOI confirmed per RMI, Some are recycled or scrap sourced but not all. , Some are recycled, scrap, covered countries or DRC sourced but not all. , Some are recyled/scrap sourced but not all. | Recycled, Scrap and mines | 0 | Some are recyled/scrap sourced but not all. | LR, R/S | RCOI confirmed per RMI | Some are recycled/scrap sourced but not all. | RCOI Validated by RMI protocols | Some are recycled/scrap sourced but not all. | Recycled, Scra | RCOI confirmed per RMI | 0, NETHERLANDS | Some are recycled or scrap sourced but not all. | Not disclosed by supplier | Some are recycled or scrap sourced but not all | Not disclosed by supplier | NETHERLANDS | Some are recycled or scrap sourced but not all. | Some are recycled o | 0, NA, NETHERLANDS | Some are recycled or scrap sourced but not all. | Not disclosed by supplier | Some are recycled or scrap sourced but not all | Not disclosed by supplier | NETHERLANDS | Some are recycled or scrap sourced but not all. | Some are recycl</t>
  </si>
  <si>
    <t>Argentina, Australia, Austria, Belgium, Brazil, Canada, Chile, China, Egypt, France, Germany, Hungary, India, Indonesia, Ireland, Israel, Japan, Luxembourg, Malaysia, Myanmar, Netherlands, Nigeria, Peru, Portugal, Recycled/Scrap, Singapore, Slovakia, Spai | Angola, Argentina, Australia, Austria, Belgium, Brazil, Cambodia, Chile, China, Colombia, Ecuador, Germany, Guyana, Indonesia, Ireland, Kazakhstan, Korea, Luxembourg, Malaysia, Mongolia, Myanmar, Niger, Nigeria, Peru, Portugal, Recycled/Scrap, Spain, Thai | Spain, Belgium, Recycled/Scrap, Austria, DRC or an adjoining country (Covered Countries), Myanmar, Angola, Cambodia, Malaysia, Kazakhstan, Portugal, Mongolia, Luxembourg, Guyana, Brazil, Republic Of Korea, Chile, Laos, Colombia, Ecuador, Argentina, South | Spain | Due diligence results pending | Not disclosed per LBMA | Argentina, Australia, Austria, Belgium, Brazil, Canada, Chile, China, Estonia, France, Germany, Hungary, India, Indonesia, Ireland, Israel, Japan, Republic of Korea, Luxembourg, Malaysia, Mongolia, Myanmar, Netherlands, Niger, Nigeria, Peru, Portugal, Sin | Recycled | Excludes Covered Countries and CAHRA, Includes Covered Countries and CAHRA, Mineral sourcing LR,R/S, Includes Covered Countries and CAHRA, No reason to believe sources from DRC or covered countries, RCOI confirmed per RMI, Some are recycled, scrap, covere | Excludes Covered Countries and CAHRA</t>
  </si>
  <si>
    <t>Beerse, Antwerpen</t>
  </si>
  <si>
    <t>RCOI confirmed as per RMI | Recycled | Recycled, Scrap and mines | 0 | recycled or scrap | Some are recyled/scrap sourced but not all. | Metallo-Chimique N.V. | LR, R/S | RCOI confirmed per RMI | Not disclosed by supplier | Metallo-Chimique N.V. | RCOI confirmed as per RMI | Some ar | recycled | Recycled scrap material | scrap | Recycled | Metallo-Chimique N.V. | N/A, Not disclosed by supplier, RCOI confirmed as per RMI, RCOI confirmed per RMI, Recycled scrap material, Some are recyled/scrap sourced but not all. | Recycled, Scrap and mines | 0 | recycled or scrap | Some are recyled/scrap sourced but not all. | Metallo-Chimique N.V. | LR, R/S | RCOI confirmed per RMI | Not disclosed by supplier | Metallo-Chimique N.V. | RCOI confirmed as per RMI | Some are recycled/ | RCOI confirmed per RMI | 0, BELGIUM, Metallo-Chimique N.V., No information, RCOI confirmed as per RMI, RCOI confirmed per RMI, RCOI confirmed per RMI | Recycled or scrap, and mining not disclosed by supplier | Recycled scrap material | RCOI confirmed as per RMI, Recycled, recycle</t>
  </si>
  <si>
    <t>Argentina, Australia, Austria, Belgium, Brazil, Canada, Chile, China, Colombia, Democratic Republic of the Congo, Egypt, France, Germany, Hungary, India, Indonesia, Ireland, Israel, Japan, Luxembourg, Malaysia, Myanmar, Netherlands, Nigeria, Peru, Portuga | RCOI confirmed as per RMI | Argentina, Austria, Belgium, Brazil, Cambodia, Canada, Chile, China, Colombia, Democratic Republic of Congo, Ecuador, Ethiopia, Germany, Guyana, Hungary, India, Japan, Kazakhstan, Korea, Luxembourg, Malaysia, Mongolia, Myanmar, Namibia, Niger, Peru, Portu | recycled | Belgium, DRC or an adjoining country (Covered Countries), Myanmar, Cambodia, Malaysia, Kazakhstan, Portugal, Austria, Mongolia, Luxembourg, Republic Of Korea, Guyana, Brazil, Chile, Laos, Colombia, Ecuador, Argentina, Hungary, Japan, India, Canada, Namibi | Recycled | DRC- Congo (Kinshasa), Myanmar, Cambodia, Malaysia, Kazakhstan, Portugal, Mongolia, Austria, Luxembourg, Guyana, Korea, Republic of, Brazil, Chile, Laos, Ecuador, Colombia, Argentina, Hungary, Japan, India, Canada, Belgium, Namibia, Taiwan, Peru, Germany, | Recycled/Scrap, Belgium, Brazil, Japan, Peru, Malaysia, Myanmar, Argentina, Mongolia, Portugal, Colombia, Korea, Cambodia, Kazakhstan, Canada, India, Guyana, Austria, Chile, Ecuador, Hungary, Luxembourg, Spain, Namibia, Ethiopia, Germany, China, Niger, Ni | DRC- Congo (Kinshasa), Myanmar, Cambodia, Malaysia, Kazakhstan, Portugal, Austria, Mongolia, Luxembourg, Korea, Republic of, Guyana, Brazil, Chile, Laos, Ecuador, Colombia, Argentina, Hungary, Japan, India, Canada, Belgium, Namibia, Taiwan, Peru, Ethiopia | DRC- Congo (Kinshasa), Myanmar, Cambodia, Malaysia, Kazakhstan, Portugal, Mongolia, Austria, Luxembourg, Guyana, Korea, Republic of, Brazil, Chile, Laos, Colombia, Ecuador, Argentina, Hungary, Japan, India, Canada, Belgium, Namibia, Taiwan, Peru, Germany, | Not disclosed per LBMA | Argentina, Australia, Austria, Belgium, Brazil, Canada, Chile, China, Democratic Republic of the Congo, Estonia, France, Germany, Hungary, India, Indonesia, Ireland, Israel, Japan, Republic of Korea, Luxembourg, Malaysia, Mongolia, Myanmar, Netherlands, N | DRC- Congo (Kinshasa), Myanmar, Cambodia, Malaysia, Kazakhstan, Portugal, Austria, Mongolia, Luxembourg, Korea, Republic of, Guyana, Brazil, Chile, Laos, Colombia, Ecuador, Argentina, Hungary, Japan, India, Canada, Belgium, Namibia, Taiwan, Peru, Germany, | scrap | Belgium | Includes Covered Countries and CAHRA</t>
  </si>
  <si>
    <t>Piracicaba,São Paulo</t>
  </si>
  <si>
    <t>Angola, Argentina, Australia, Austria, Belgium, Brazil, Burundi, Cambodia, Canada, Central African Republic, Chile, China, Colombia, Djibouti, Ecuador, Egypt, Germany, Guyana, Japan, Kazakhstan, Korea, Luxembourg, Malaysia, Mongolia, Myanmar, Niger, Niger | Brazil, China, Recycled/Scrap | Brazil, China | No known country of origin | Not disclosed per LBMA | Australia, Brazil, China, Malaysia, Mongolia, Myanmar, Spain | Brazil, China, No known country of origin, No reason to believe sources from DRC or covered countries, Unknown | Brazil, China, Recycled/Scrap | Brazil, China | Brazil, China | Spain, Belgium, Recycled/Scrap, Austria, DRC or an adjoining country (Covered Countries), Myanmar, Angola, Cambodia, Malaysia, Kazakhstan, Portugal, Mongolia, Luxembourg, Guyana, Brazil, Repu | Excludes Covered Countries and CAHRA | Brazil, China, Brazil, China, Recycled/Scrap, Brazil, China, Recycled/Scrap, Australia, Burundi, Canada, Malaysia, Niger, Nigeria, Rwanda, Spain, Thailand, Chile, Germany, Japan, Korea, Angola, Argentina, Austria, Belgium, Cambodia, Central African Republ</t>
  </si>
  <si>
    <t>NA, Not disclosed by supplier, RCOI confirmed as per RMI., RCOI confirmed per RMI | Not disclosed by supplier | 0 | RCOI confirmed as per RMI. | LR | RCOI confirmed per RMI | Not disclosed by supplier | RCOI confirmed as per RMI. | RCOI confirmed as per RMI. | Not disclosed by supplier | 0 | RCOI confirmed as per RMI. | LR | RCOI confirm | RCOI confirmed per RMI | Not disclosed by supplier | 0 | RCOI confirmed as per RMI. | LR | RCOI confirmed per RMI | Not disclosed by supplier | RCOI confirmed as per RMI. | Not disclosed by supplier | Not disclosed by supplier | RCOI confirmed as per RMI | not available | Not dis | 0, Not disclosed by supplier, Not disclosed by supplier | RCOI confirmed as per RMI | RCOI confirmed as per CFSI | not available | Not disclosed by supplier | RCOI confirmed as per CFSI, RCOI confirmed per RMI, Unknown, but some recycled/scrap | 0, BRAZIL, Excludes Covered Countries, LR, No information, Not disclosed by supplier, Not disclosed by supplier | RCOI confirmed as per RMI, Not disclosed by supplier | RCOI confirmed as per RMI | RCOI confirmed as per CFSI | not available | Not disclosed</t>
  </si>
  <si>
    <t>Australia, Brazil, China, Indonesia | Argentina, Australia, Austria, Belgium, Brazil, Cambodia, Canada, Chile, China, Colombia, Djibouti, Ecuador, Egypt, Estonia, Ethiopia, France, Germany, Guyana, Hungary, India, Indonesia, Ireland, Israel, Japan, Niger, Nigeria, Recycled/Scrap, Zimbabwe | Indonesia, Argentina, Australia, Austria, Belgium, Bolivia, Brazil, Cambodia, Canada, Chile, China, Colombia, Ivory Coast, Czech Republic, Djibouti, Ecuador, Egypt, Estonia, Ethiopia, France, Germany, Guyana, Hungary, India, Ireland, Israel, Japan, Kazakh | No known country of origin | Not disclosed per LBMA | Argentina, Australia, Austria, Belgium, Brazil, Burundi, Canada, Chile, China, Estonia, France, Germany, Hungary, India, Indonesia, Ireland, Israel, Japan, Niger, Nigeria, Rwanda, United States | Does not source from DRC or covered countries, Excludes Covered Countries and CAHRA, Indonesia, Argentina, Australia, Austria, Belgium, Bolivia, Brazil, Cambodia, Canada, Chile, China, Colombia, Ivory Coast, Czech Republic, Djibouti, Ecuador, Egypt, Eston | Argentina, Australia, Austria, Belgium, Brazil, Cambodia, Canada, Chile, China, Colombia, Djibouti, Ecuador, Egypt, Estonia, Ethiopia, France, Germany, Guyana, Hungary, India, Indonesia, Ireland, Israel, Japan, Niger, Nigeria, Recycled/Scrap, Zimbabwe | R | Includes CAHRA | 0, Argentina, Australia, Austria, Belgium, Brazil, Cambodia, Canada, Chile, China, Colombia, Djibouti, Ecuador, Egypt, Estonia, Ethiopia, France, Germany, Guyana, Hungary, India, Indonesia, Ireland, Israel, Japan, Niger, Nigeria, Recycled/Scrap, Zimbabwe,</t>
  </si>
  <si>
    <t>Quy Hop,Nghệ An</t>
  </si>
  <si>
    <t>Brazil, Namibia, Recycled/Scrap, Turkey, Viet Nam | Turkey, Vietnam, Brazil, Recycled/Scrap, Vietnam, | Turkey, Viet Nam, Brazil | Not disclosed per LBMA | Brazil, Namibia, Recycled/Scrap, Turkey, Vietnam | No reason to believe sources from DRC or covered countries, Turkey, Vietnam, Brazil, Recycled/Scrap, Vietnam, , Viet Nam, Turkey, Brazil | Brazil, Namibia, Recycled/Scrap, Turkey, Viet Nam | Recycled/Scrap, Turkey, Brazil, Viet Nam | Turkey, Vietnam, Brazil, Recycled/Scrap, Vietnam, | Viet Nam, Turkey, Brazil | Turkey, Vietnam, Brazil, Recycled/Scrap, Vietnam, | Recycled/Scrap, Turkey, Brazi | Brazil, Namibia, Recycled/Scrap, Turkey, Viet Nam | Recycled/Scrap, Turkey, Brazil, Viet Nam | Turkey, Vietnam, Brazil, Recycled/Scrap, Vietnam, | Turkey, Viet Nam, Brazil | Recycled/Scrap, Turkey, Brazil, Viet Nam | No reason to believe sources from DRC | Brazil, Namibia, Recycled/Scrap, Turkey, Viet Nam, Brazil, Namibia, Turkey, Vietnam, Recycled/Scrap, Recycled/Scrap, Turkey, Brazil, Viet Nam, Turkey, Vietnam, Brazil, Recycled/Scrap, Vietnam, , Unknown | Brazil, Namibia, Recycled/Scrap, Turkey, Viet Nam, Brazil, Namibia, Turkey, Vietnam, Recycled/Scrap, Brazil, Turkey, Vietnam, recycled/scrap, Recycled/Scrap, Turkey, Brazil, Viet Nam, Recycled/Scrap, Turkey, Brazil, Viet Nam, Namibia, Australia, Italy, Ja</t>
  </si>
  <si>
    <t>Batam, Kepulauan Riau</t>
  </si>
  <si>
    <t>Not disclosed by supplier | NA | Not disclosed by supplier | Not disclosed by supplier, Unknown, but some recycled/scrap</t>
  </si>
  <si>
    <t>Australia, Brazil, China, Indonesia, Peru | Australia, Brazil, Chile, China, India, Indonesia, Japan, Kazakhstan, Korea, Peru, Recycled/Scrap, Singapore, South Africa, United States | Singapore, United States, Japan, Kazakhstan, India, China, Brazil, Korea, Republic of, South Africa, Australia, Chile, Peru, Indonesia | Recycled/Scrap | Singapore, United States, Japan, Kazakhstan, India, China, Brazil, Korea, Republic of, South Africa, Chile, Australia, Peru, Indonesia | Singapore, United States, Japan, Kazakhstan, India, China, Korea, Republic of, Brazil, South Africa, Chile, Australia, Peru, Indonesia | Not disclosed per LBMA | Does not source from DRC or covered countries, Excludes Covered Countries and CAHRA, Singapore, United States, Japan, Kazakhstan, India, China, Korea, Republic of, Brazil, South Africa, Australia, Chile, Peru, Indonesia, Singapore, United States, Japan, K | Australia, Brazil, Chile, China, India, Indonesia, Japan, Kazakhstan, Korea, Peru, Recycled/Scrap, Singapore, South Africa, United States | Recycled/Scrap | Excludes Covered Countries and CAHRA | Australia, Brazil, Chile, China, India, Indonesia, Japan, K | Excludes Covered Countries and CAHRA | Recycled/Scrap; Singapore, USA, Japan, Kazakhstan, India, China, Republic Of Korea, Brazil, South Africa, Australia, Chile, Peru, Indonesia | Australia, Brazil, Chile, China, India, Indonesia, Japan, Kazakhstan, Korea, Peru, Recycled/Scrap, Singapore, South Africa, United States | Recycled/Scrap | Excludes Covered Countries and CAHRA | NA | Excludes Covered Countries and CAHRA | Mineral sourcin | Australia, Brazil, Chile, China, India, Indonesia, Japan, Kazakhstan, Korea, Peru, Recycled/Scrap, Singapore, South Africa, United States, Australia, Brazil, Chile, China, India, Indonesia, Japan, Kazakhstan, Peru, Republic of Korea, Singapore, South Afri</t>
  </si>
  <si>
    <t>Pangkal Pinang, Kepulauan Bangka Belitung</t>
  </si>
  <si>
    <t>NA, Not disclosed by supplier, RCOI confirmed as per RMI. | RCOI Validated by RMI protocols | Not disclosed by supplier | NA | Not disclosed by supplier | RCOI confirmed as per RMI | INDONESIA | Not disclosed by supplier | RCOI confirmed as per CFSI | RCOI Validated by RMI protocols | 0, Excludes Covered Countries, LR, NA, Not disclosed by supplier, RCOI confirmed as per RMI | 0 | 0, Excludes Covered Countries, LR, NA, Not disclosed by supplier, RCOI confirmed as per RMI., RCOI confirmed per RMI, Unknown</t>
  </si>
  <si>
    <t>Australia, Brazil, China, Indonesia, Malaysia, Myanmar, Peru, Spain, United Kingdom | Myanmar, Cambodia, Malaysia, Kazakhstan, Portugal, Mongolia, Austria, Luxembourg, Brazil, Guyana, Republic Of Korea, Chile, Laos, Ecuador, Colombia, Argentina, Hungary, Japan, India, Canada, Belgium, Namibia, China, Peru, Ethiopia, Germany, Russia, Singap | No known country of origin | Not disclosed per LBMA | Australia, Brazil, China, Indonesia, Malaysia, Mongolia, Myanmar, Peru, Spain | Excludes Covered Countries and CAHRA, Mineral sourcing LR, Excludes Covered Countries and CAHRA, Myanmar, Cambodia, Malaysia, Kazakhstan, Portugal, Mongolia, Austria, Luxembourg, Brazil, Guyana, Republic Of Korea, Chile, Laos, Ecuador, Colombia, Argentina | Indonesia, India, Belgium, Brazil, Argentina, Austria, Canada, China, Germany, Guyana, Japan, Namibia, Ethiopia, Malaysia, Mongolia, Peru, Portugal, Australia, Niger, Nigeria, Sierra Leone, Spain, Thailand, United States, Zimbabwe, Cambodia, Chile, Colomb | Excludes Covered Countries and CAHRA | Argentina, Australia, Austria, Belgium, Bolivia, Brazil, Cambodia, Canada, Chile, China, Colombia, Czech Republic, Djibouti, Ecuador, Egypt, Estonia, Ethiopia, France, Germany, Guyana, Hungary, India, Indonesia, Ireland, Israel, Ivory Coast, Japan, Kazakh</t>
  </si>
  <si>
    <t>Tan Quang,Tuyên Quang</t>
  </si>
  <si>
    <t>Andorra, Indonesia, Namibia, Recycled/Scrap, Thailand, Viet Nam | Indonesia, Namibia, Recycled/Scrap, Viet Nam | Vietnam, Indonesia, Vietnam, | Viet Nam, Indonesia | Not disclosed per LBMA | Andorra, Indonesia, Namibia, Recycled/Scrap, Thailand, Vietnam | No reason to believe sources from DRC or covered countries, Viet Nam, Indonesia, Vietnam, Indonesia, Vietnam, | Indonesia, Namibia, Recycled/Scrap, Viet Nam | Indonesia, Viet Nam | Vietnam, Indonesia, Vietnam, | Viet Nam, Indonesia | Vietnam, Indonesia, Vietnam, | Indonesia, Viet Nam | Viet Nam, Indonesia | Indonesia, Viet Nam, Namibia, China, Thailand, Andorra, Re | Indonesia, Namibia, Recycled/Scrap, Viet Nam | Indonesia, Viet Nam | Vietnam, Indonesia, Vietnam, | Viet Nam, Indonesia | Indonesia, Viet Nam | No reason to believe sources from DRC or covered countries | Vietnam, Indonesia, Vietnam, | Viet Nam, Indonesia | Andorra, Argentina, Australia, Austria, Belgium, Brazil, China, Indonesia, Namibia, Thailand, Vietnam, Recycled/Scrap, Andorra, Indonesia, Namibia, Recycled/Scrap, Thailand, Viet Nam, Indonesia, Namibia, Recycled/Scrap, Viet Nam, Indonesia, Viet Nam, Indo | Andorra, Argentina, Australia, Austria, Belgium, Brazil, China, Indonesia, Namibia, Thailand, Vietnam, Recycled/Scrap, Indonesia, Namibia, Recycled/Scrap, Viet Nam, Indonesia, Viet Nam, Indonesia, Viet Nam, Namibia, China, Thailand, Andorra, Recycled/Scra</t>
  </si>
  <si>
    <t>China, Congo, Democratic Republic of Congo, Estonia, Namibia, Recycled/Scrap, Viet Nam | Congo, Democratic Republic of Congo, Estonia, Namibia, Viet Nam | Due diligence results pending | Viet Nam, Estonia | Not disclosed per LBMA | China, Congo, Democratic Republic of the Congo, Estonia, Namibia, Recycled/Scrap, Vietnam | Due diligence results pending, No reason to believe sources from DRC or covered countries, Viet Nam, Estonia | Congo, Democratic Republic of Congo, Estonia, Namibia, Viet Nam | Viet Nam, Estonia | Due diligence results pending | Viet Nam, Estonia | Due diligence results pending | Viet Nam, Estonia | Due diligence results pending | Smelter for further verification | Congo, Democratic Republic of Congo, Estonia, Namibia, Viet Nam | Viet Nam, Estonia | Due diligence results pending | Smelter for further verification with supplier no later than Sept. 1, 2013 | Due diligence results pending | Viet Nam, Estonia | No reaso | China, Congo, Democratic Republic of Congo, Estonia, Namibia, Recycled/Scrap, Viet Nam, Congo, Democratic Republic of Congo, Estonia, Namibia, Viet Nam, DRC, Estonia, Namibia, Thailand, Vietnam, Due diligence results pending, Unknown, Viet Nam, Estonia, V | Congo, Democratic Republic of Congo, Estonia, Namibia, Viet Nam, DRC, Estonia, Namibia, Thailand, Vietnam, Due diligence results pending, Estonia, Vietnam, Unknown, Viet Nam, Estonia, Viet Nam, Estonia, Namibia, Thailand, China, Angola, Argentina, Austral</t>
  </si>
  <si>
    <t>Tinh Tuc,Cao Bằng</t>
  </si>
  <si>
    <t>Brazil, Canada, Chile, China, Indonesia, Malaysia, Namibia, Recycled/Scrap, United States, Viet Nam | Canada, Vietnam, USA, China, Brazil, Chile, Indonesia, Recycled/Scrap, DRC or an adjoining country (Covered Countries), Malaysia, Vietnam, | Canada, Viet Nam, United States, China, Brazil, Chile | Not disclosed per LBMA | Brazil, Canada, Chile, China, Indonesia, Malaysia, Namibia, Recycled/Scrap, United States, Vietnam | Canada, Viet Nam, United States, China, Brazil, Chile, Canada, Vietnam, USA, China, Brazil, Chile, Indonesia, Recycled/Scrap, DRC or an adjoining country (Covered Countries), Malaysia, Vietnam, , No reason to believe sources from DRC or covered countries | Brazil, Canada, Chile, China, Indonesia, Malaysia, Namibia, Recycled/Scrap, United States, Viet Nam | Recycled/Scrap, Brazil, Canada, Chile, China, United States, Malaysia, Indonesia, Viet Nam | Canada, Vietnam, USA, China, Brazil, Chile, Indonesia, Recyc | Brazil, Canada, Chile, China, Indonesia, Malaysia, Namibia, Recycled/Scrap, United States, Viet Nam, Canada, Vietnam, USA, China, Brazil, Chile, Indonesia, Recycled/Scrap, DRC or an adjoining country (Covered Countries), Malaysia, Vietnam, , DRC, Brazil, | Brazil, Canada, Chile, China, Indonesia, Malaysia, Namibia, Recycled/Scrap, United States, Viet Nam, Brazil, Canada, Chile, China, Indonesia, Malaysia, United States, Vietnam, recycled/scrap, Canada, Viet Nam, United States, China, Brazil, Chile, Canada,</t>
  </si>
  <si>
    <t>Sungailiat, Kepulauan Bangka Belitung</t>
  </si>
  <si>
    <t>Not disclosed by supplier | Not disclosed by supplier | Not disclosed by supplier | RCOI confirmed as per RMI | not available | Not disclosed by supplier | RCOI confirmed as per CFSI | recycled + scrap sourced | RCOI confirmed per CFSI. | 0, Not disclosed by supplier, Unknown, but s | 0 | 0, Not disclosed by supplier, Unknown, but some recycled/scrap</t>
  </si>
  <si>
    <t>Australia, Brazil, China, Indonesia, Malaysia, Myanmar, Peru, Russian Federation, Spain, United Kingdom, Viet Nam | Argentina, Australia, Austria, Belgium, Brazil, Cambodia, Canada, Chile, China, Ecuador, Ethiopia, Germany, Guyana, Hungary, India, Indonesia, Japan, Kazakhstan, Korea, Luxembourg, Malaysia, Mongolia, Myanmar, Namibia, Peru, Portugal, Recycled/Scrap, Russ | Myanmar, Cambodia, Malaysia, Kazakhstan, Portugal, Austria, Mongolia, Luxembourg, Republic Of Korea, Guyana, Brazil, Chile, Laos, Ecuador, Argentina, Hungary, Japan, India, Canada, Belgium, Namibia, China, Peru, Germany, Ethiopia, Russia, Vietnam, Singapo | Myanmar, Cambodia, Malaysia, Kazakhstan, Portugal, Austria, Mongolia, Luxembourg, Korea, Republic of, Brazil, Guyana, Chile, Laos, Ecuador, Argentina, Hungary, Japan, India, Canada, Belgium, Namibia, Taiwan, Peru, Ethiopia, Germany, Russian Federation, Si | Myanmar, Cambodia, Malaysia, Kazakhstan, Portugal, Austria, Mongolia, Luxembourg, Guyana, Korea, Republic of, Brazil, Chile, Laos, Ecuador, Argentina, Hungary, Japan, India, Canada, Belgium, Namibia, Taiwan, Peru, Ethiopia, Germany, Russian Federation, Vi | Not disclosed per LBMA | Myanmar, Cambodia, Malaysia, Kazakhstan, Portugal, Austria, Mongolia, Luxembourg, Brazil, Korea, Republic of, Guyana, Chile, Laos, Ecuador, Argentina, Hungary, Japan, India, Canada, Belgium, Namibia, Taiwan, Peru, Ethiopia, Germany, Russian Federation, Vi | Excludes Covered Countries and CAHRA | Argentina, Australia, Austria, Belgium, Bolivia, Brazil, Cambodia, Canada, Chile, China, Colombia, Czech Republic, Djibouti, Ecuador, Egypt, Estonia, Ethiopia, France, Germany, Guyana, Hungary, India, Indonesia, Ireland, Israel, Ivory Coast, Japan, Kazakh</t>
  </si>
  <si>
    <t>Rosario, Cavite</t>
  </si>
  <si>
    <t>SCRAP | RCOI confirmed per RMI, Recycled, Recycled, Scrap, Recyled/Scrap | Recycled, Scrap | 0 | Recyled/Scrap | R/S | Recyled/Scrap | Recycled | RCOI Validated by RMI protocols | Recyled/Scrap | Recycled, Scrap | 0 | Recyled/Scrap | R/S | Recyled/Scrap | Recycled | R/S | 0 | Refined Materials | RCOI confirmed per RMI | Recycled, Scrap | 0 | Recyled/Scrap | R/S | Recyled/Scrap | Recycled | 0 | NA | Recycled | Recycled, Scrap | Sourced from Mines/Recyale/Scrap | RCOI confirmed per RMI | Recycled | O.M. Manufacturing Philippines, Inc. | Some are recycled or scrap sourced b | 0, O.M. Manufacturing Philippines, Inc. | TAIWAN, PROVINCE OF CHINA | Some are recycled or scrap sourced but not all. | Recycled, Scrap | Tin / Lead Alloy Ingot | Recycled/Scrap | Some are recycled or scrap sourced but not all | O.M. Manufacturing Philipp | 0, NA, No information, O.M. Manufacturing Philippines, Inc. | TAIWAN, PROVINCE OF CHINA | Some are recycled or scrap sourced but not all. | Recycled, Scrap | Tin / Lead Alloy Ingot | Recycled/Scrap | Some are recycled or scrap sourced but not all | O.M. M</t>
  </si>
  <si>
    <t>Argentina, Austria, Belgium, Brazil, Canada, Chile, China, Germany, Hungary, India, Japan, Luxembourg, Malaysia, Peru, Philippines, Recycled/Scrap, Thailand | Argentina, Austria, Belgium, Brazil, Cambodia, Canada, Chile, China, Colombia, Ecuador, Ethiopia, Germany, Guyana, Hungary, India, Japan, Kazakhstan, Korea, Luxembourg, Malaysia, Mongolia, Myanmar, Namibia, Peru, Philippines, Recycled/Scrap, Thailand | SCRAP | Philippines, Recycled/Scrap, Canada, Japan, China, Brazil, Malaysia, Bolivia, Peru, Thailand | Canada, Philippines, China, Japan, Brazil, Malaysia, Bolivia, Peru | Due diligence results pending | Canada, Japan, China, Philippines, Brazil, Malaysia, Bolivia, Peru | Canada, China, Philippines, Japan, Brazil, Malaysia, Bolivia, Peru | Not disclosed per LBMA | Argentina, Austria, Belgium, Brazil, Canada, Chile, China, Germany, Hungary, India, Japan, Republic of Korea, Luxembourg, Malaysia, Mongolia, Myanmar, Peru, Philippines, Thailand | Canada, Philippines, Japan, China, Brazil, Malaysia, Bolivia, Peru | Canada, China, Japan, Philippines, Brazil, Malaysia, Bolivia, Peru, Canada, Japan, China, Philippines, Brazil, Malaysia, Bolivia, Peru, Does not source from DRC or covered countries, Mineral sourcing R/S, Philippines, Recycled/Scrap, Canada, Japan, China, | Argentina, Austria, Belgium, Brazil, Cambodia, Canada, Chile, China, Colombia, Ecuador, Ethiopia, Germany, Guyana, Hungary, India, Japan, Kazakhstan, Korea, Luxembourg, Malaysia, Mongolia, Myanmar, Namibia, Peru, Philippines, Recycled/Scrap, Thailand | Re | Excludes Covered Countries and CAHRA | Philippines | Argentina, Austria, Belgium, Brazil, Cambodia, Canada, Chile, China, Colombia, Ecuador, Ethiopia, Germany, Guyana, Hungary, India, Japan, Kazakhstan, Korea, Luxembourg, Malaysia, Mongolia, Myanmar, Namibia, Peru, Philippines, Recycled/Scrap, Thailand | Ca | Andorra, Argentina, Australia, Austria, Belgium, Bolivia, Brazil, Cambodia, Canada, Chile, China, Colombia, Djibouti, Ecuador, Egypt, Eritrea, Estonia, Ethiopia, France, Germany, Guyana, Hungary, India, Indonesia, Ireland, Israel, Japan, Kazakhstan, Luxem | Recycled</t>
  </si>
  <si>
    <t>Not disclosed by supplier | 0 | RCOI confirmed as per RMI. | LR | RCOI confirmed per RMI | recycled or scrap; | RCOI confirmed as per RMI. | 0 | NA | Not disclosed by supplier | Not disclosure | RCOI confirmed per RMI | Not disclosed by supplier | Not dis | NA, Not disclosed by supplier, RCOI confirmed as per RMI., RCOI confirmed per RMI | Not disclosed by supplier | 0 | RCOI confirmed as per RMI. | LR | RCOI confirmed per RMI | recycled or scrap; | RCOI confirmed as per RMI. | RCOI Validated by RMI protocols | RCOI confirmed as per RMI. | Not disclosed by supplier | 0 | RCOI confirmed as p | RCOI confirmed per RMI | 0, CHINA | Not disclosed by supplier | Not disclosed | RCOI confirmed as per RMI | RCOI confirmed as per CFSI | Not disclosed by supplier | CHINA | RCOI confirmed as per CFSI | Not disclosed, RCOI confirmed per RMI, Unknown, but some recycled/scrap | 0, CHINA | Not disclosed by supplier | Not disclosed | RCOI confirmed as per RMI | RCOI confirmed as per CFSI | Not disclosed by supplier | CHINA | RCOI confirmed as per CFSI | Not disclosed, Excludes Covered Countries, INDONESIA, NA, No information, Not</t>
  </si>
  <si>
    <t>Australia, Brazil, China, Indonesia, Malaysia, Myanmar, Peru, Russian Federation, Spain, United Kingdom, Viet Nam | Argentina, Australia, Austria, Belgium, Brazil, Cambodia, Canada, Chile, China, Colombia, Djibouti, Ecuador, Egypt, Estonia, Ethiopia, France, Germany, Guyana, Hungary, India, Indonesia, Ireland, Israel, Japan, Kazakhstan, Korea, Luxembourg, Malaysia, Mon | Argentina, Australia, Austria, Belgium, Bolivia, Brazil, Cambodia, Canada, Chile, China, Colombia, Ivory Coast, Czech Republic, Djibouti, Ecuador, Egypt, Estonia, Ethiopia, France, Germany, Guyana, Hungary, India, Indonesia, Ireland, Israel, Japan, Kazakh | Myanmar, Cambodia, Malaysia, Kazakhstan, Portugal, Austria, Mongolia, Luxembourg, Korea, Republic of, Brazil, Guyana, Chile, Laos, Colombia, Ecuador, Argentina, Hungary, Japan, India, Canada, Belgium, Namibia, Taiwan, Peru, Ethiopia, Germany, Russian Fede | Indonesia, India, Argentina, Brazil, Colombia, Germany, Canada, Austria, Guyana, Mongolia, Portugal, Belgium, Cambodia, Chile, Ecuador, Hungary, Ethiopia, Japan, Kazakhstan, Namibia, China, Australia, Ireland, Thailand, Djibouti, Egypt, Estonia, France, N | Myanmar, Cambodia, Malaysia, Kazakhstan, Portugal, Austria, Mongolia, Luxembourg, Guyana, Brazil, Korea, Republic of, Chile, Laos, Colombia, Ecuador, Argentina, Hungary, Japan, India, Canada, Belgium, Namibia, Taiwan, Peru, Germany, Ethiopia, Russian Fede | Myanmar, Cambodia, Malaysia, Kazakhstan, Portugal, Mongolia, Austria, Luxembourg, Brazil, Korea, Republic of, Guyana, Chile, Laos, Colombia, Ecuador, Argentina, Hungary, Japan, India, Canada, Belgium, Namibia, Taiwan, Peru, Germany, Ethiopia, Russian Fede | Not disclosed per LBMA | Australia, Brazil, China, Indonesia, Malaysia, Mongolia, Myanmar, Peru, Spain, Vietnam | Myanmar, Cambodia, Malaysia, Kazakhstan, Portugal, Mongolia, Austria, Luxembourg, Brazil, Korea, Republic of, Guyana, Chile, Laos, Colombia, Ecuador, Argentina, Hungary, Japan, India, Canada, Belgium, Namibia, Taiwan, Peru, Ethiopia, Germany, Russian Fede | Excludes Covered Countries and CAHRA | 0, Argentina, Australia, Austria, Belgium, Bolivia, Brazil, Cambodia, Canada, Chile, China, Colombia, Czech Republic, Djibouti, Ecuador, Egypt, Estonia, Ethiopia, France, Germany, Guyana, Hungary, India, Indonesia, Ireland, Israel, Ivory Coast, Japan, Kaz | Indonesia</t>
  </si>
  <si>
    <t>Ariquemes, Rondônia</t>
  </si>
  <si>
    <t>NA, Not disclosed by supplier, RCOI confirmed as per RMI., RCOI confirmed per RMI | Not disclosed by supplier | 0 | RCOI confirmed as per RMI. | recycled or scrap; | L1 | RCOI confirmed per RMI | recycled or scrap; | RCOI confirmed as per RMI. | RCOI confirmed as per RMI. | Not disclosed by supplier | 0 | RCOI confirmed as per RMI. | rec | Not disclosed by supplier | RCOI confirmed as per RMI | not available | SOUTH AFRICA | Not disclosed by supplier | RCOI confirmed as per CFSI | RCOI confirmed as per RMI. | Not disclosed by supplier | 0 | RCOI confirmed as per RMI. | recycled or scrap; | | 0, SOUTH AFRICA | Not disclosed by supplier | RCOI confirmed as per RMI | not available | SOUTH AFRICA | Not disclosed by supplier | RCOI confirmed as per CFSI, Unknown, but some recycled/scrap | 0, BRAZIL, Not disclosed by supplier, Not disclosed by supplier | - | RCOI confirmed as per RMI, RCOI confirmed as per RMI., RCOI confirmed per RMI, SOUTH AFRICA | Not disclosed by supplier | RCOI confirmed as per RMI | not available | SOUTH AFRICA | Not</t>
  </si>
  <si>
    <t>Argentina, Australia, Austria, Belgium, Brazil, Cambodia, Canada, Chile, China, Colombia, Djibouti, Ecuador, Egypt, Estonia, Ethiopia, France, Germany, Guyana, Hungary, India, Indonesia, Ireland, Israel, Japan, Kazakhstan, Korea, Luxembourg, Madagascar, M | Argentina, Australia, Austria, Belgium, Brazil, Cambodia, Canada, Chile, China, Colombia, Ecuador, Ethiopia, Germany, Guyana, Hungary, India, Japan, Kazakhstan, Korea, Luxembourg, Malaysia, Mongolia, Myanmar, Namibia, Peru, Portugal, Recycled/Scrap, Taiwa | Myanmar, Cambodia, Malaysia, Kazakhstan, Portugal, Austria, Mongolia, Luxembourg, Republic Of Korea, Guyana, Brazil, Chile, Laos, Colombia, Ecuador, Argentina, Hungary, Japan, India, Canada, Belgium, Namibia, China, Peru, Ethiopia, Germany, Russia, Singap | Myanmar, Cambodia, Malaysia, Kazakhstan, Portugal, Mongolia, Austria, Luxembourg, Guyana, Brazil, Korea, Republic of, Chile, Laos, Colombia, Ecuador, Argentina, Hungary, Japan, India, Canada, Belgium, Namibia, Taiwan, Peru, Ethiopia, Germany, Russian Fede | Myanmar, Cambodia, Malaysia, Kazakhstan, Portugal, Austria, Mongolia, Luxembourg, Brazil, Guyana, Korea, Republic of, Chile, Laos, Ecuador, Colombia, Argentina, Hungary, Japan, India, Canada, Belgium, Namibia, Taiwan, Peru, Germany, Ethiopia, Russian Fede | L1 | Australia, Brazil, China, Colombia, Indonesia, Ireland, Malaysia, Myanmar, Peru, Russian Federation, Taiwan, United Kingdom | Myanmar, Cambodia, Malaysia, Kazakhstan, Portugal, Mongolia, Austria, Luxembourg, Brazil, Korea, Republic of, Guyana, Chile, Laos, Colombia, Ecuador, Argentina, Hungary, Japan, India, Canada, Belgium, Namibia, Taiwan, Peru, Ethiopia, Germany, Russian Fede | Recycled/Scrap, Brazil, Malaysia, Colombia, Mongolia, Myanmar, Portugal, Argentina, Peru, Germany, India, Austria, Chile, Ecuador, Japan, Belgium, Cambodia, Canada, Guyana, Hungary, Kazakhstan, Korea, Luxembourg, Ethiopia, Namibia, China, Australia, Irela | Argentina, Australia, Austria, Belgium, Bolivia, Brazil, Cambodia, Canada, Chile, China, Colombia, Czech Republic, Djibouti, Ecuador, Egypt, Estonia, Ethiopia, France, Germany, Guyana, Hungary, India, Indonesia, Ireland, Israel, Ivory Coast, Japan, Kazakh</t>
  </si>
  <si>
    <t>São João Del Rei, Minas Gerais</t>
  </si>
  <si>
    <t>RCOI confirmed per RMI, Some are recycled or scrap sourced but not all. , Some are recycled/scrap sourced but not all. | Not disclosed by supplier | 0 | Some are recycled/scrap sourced but not all. | L1, R/S | RCOI confirmed per RMI | Some are recycled/scrap sourced but not all. | Some are recycled/scrap sourced but not all. | Not disclosed by supplier | 0 | Some are recycl | Not disclosed, Recycle/Scrap | RCOI confirmed per RMI | Not disclosed by supplier | 0 | Some are recycled/scrap sourced but not all. | L1, R/S | RCOI confirmed per RMI | Some are recycled/scrap sourced but not all. | Recycled or scrap, and mining not disclosed by supplier | Some are recycled or scrap sourced b | 0, RCOI confirmed per RMI, RUSSIAN FEDERATION | Some are recycled or scrap sourced but not all. | Not disclosed by supplier | Some are recycled or scrap sourced but not all | Some are recycled, scrap sourced but not all. | RUSSIAN FEDERATION | Some are re</t>
  </si>
  <si>
    <t>Argentina, Australia, Austria, Belgium, Brazil, Canada, Chile, China, Colombia, Egypt, France, Germany, Hungary, India, Indonesia, Ireland, Israel, Japan, Luxembourg, Malaysia, Myanmar, Netherlands, Nigeria, Peru, Portugal, Recycled/Scrap, Russian Federat | Argentina, Australia, Austria, Belgium, Brazil, Cambodia, Canada, Chile, China, Colombia, Democratic Republic of Congo, Djibouti, Ecuador, Egypt, Estonia, Ethiopia, France, Germany, Guyana, Hungary, India, Indonesia, Ireland, Israel, Japan, Kazakhstan, Ko | Argentina, Australia, Austria, Belgium, Bolivia, Brazil, Cambodia, Canada, Chile, China, Colombia, Ivory Coast, Czech Republic, Djibouti, Ecuador, Egypt, Estonia, Ethiopia, France, Germany, Guyana, Hungary, India, Indonesia, Ireland, Israel, Japan, Kazakh | DRC- Congo (Kinshasa), Myanmar, Cambodia, Malaysia, Kazakhstan, Portugal, Mongolia, Austria, Luxembourg, Brazil, Korea, Republic of, Guyana, Chile, Laos, Ecuador, Colombia, Argentina, Hungary, Japan, India, Canada, Belgium, Namibia, Taiwan, Peru, Ethiopia | DRC- Congo (Kinshasa), Myanmar, Cambodia, Malaysia, Kazakhstan, Portugal, Austria, Mongolia, Luxembourg, Korea, Republic of, Brazil, Guyana, Chile, Laos, Colombia, Ecuador, Argentina, Hungary, Japan, India, Canada, Belgium, Namibia, Taiwan, Peru, Germany, | DRC- Congo (Kinshasa), Myanmar, Cambodia, Malaysia, Kazakhstan, Portugal, Austria, Mongolia, Luxembourg, Korea, Republic of, Guyana, Brazil, Chile, Laos, Colombia, Ecuador, Argentina, Hungary, Japan, India, Canada, Belgium, Namibia, Taiwan, Peru, Ethiopia | Not disclosed per LBMA | Argentina, Australia, Austria, Belgium, Brazil, Canada, Chile, China, Estonia, France, Germany, Hungary, India, Indonesia, Ireland, Israel, Japan, Republic of Korea, Luxembourg, Malaysia, Mongolia, Myanmar, Netherlands, Niger, Nigeria, Peru, Portugal, Rus | DRC- Congo (Kinshasa), Myanmar, Cambodia, Malaysia, Kazakhstan, Portugal, Austria, Mongolia, Luxembourg, Guyana, Brazil, Korea, Republic of, Chile, Laos, Ecuador, Colombia, Argentina, Hungary, Japan, India, Canada, Belgium, Namibia, Taiwan, Peru, Ethiopia | Brasil | Excludes Covered Countries and CAHRA | L1, R/S</t>
  </si>
  <si>
    <t>Datun Tin Mine, Malage Tin Mine,Songshujiao Tin Mine | Datun Tin Mine,Malage Tin Mine,Songshujiao Tin Mine | Datun Tin Mine, Malage Tin Mine,Songshujiao Tin Mine, DATUN Tin Mine.Not recycled or Scrap, N/A, RCOI confirmed as per RMI, RCOI confirmed per RMI, Some are recycled or scrap sourced but not all. , Some are recycled, scrap, cover countries or DRC sourced | Yunnan Tin Company Limited | Recycled, Scrap and mines from Gejiu Laochang Tin Mine/Song Shujiao Tin Mine | Nondisclosure | 0 | Some are recycled/scrap sourced but not all. | Yunnan WuChang ping tin tin chenzhou mining and metallurgy co., LTD; Yunnan Tin Company Limited; Gejiu Laocha | Yunnan Tin Company, Ltd. | RCOI confirmed per RMI | Datun Tin Mine, Malage Tin Mine, Songshujiao Tin Mine, Gejiu Laochang Tin Mine ,Datun Tin Mine | 0, Datun Tin Mine, Malage Tin Mine,Songshujiao Tin Mine, Nondisclosure, Recycled/Scrap, From Gejiu Laochang Tin Mine, Gejiu Laocha, Yunnan Tin Company Limited, Yunnan Wuchang Ping Tin Tin Chenzhou Mining and Metallurgy Co Ltd, Song Shujiao Tin Mine, /, RC | 0, Chang Feng, Gejiu Yunnan, Yunnan WuChang Ping Tin, Tin Chenzhou Mining and Metallurgy Co., Ltd., Gejiu Laochang Tin Mine, Song Shujiao Tin, Card Room Branch Yunnan Tin Co., Ltd., Yunnan Tin Company Limited Datun Old Factory Branch, and recycled/scrap,</t>
  </si>
  <si>
    <t>Australia, Belgium, Bolivia (Plurinational State of), Brazil, Canada, Chile, China, Colombia, Germany, Hong Kong, Indonesia, Ireland, Japan, Malaysia, Myanmar, Niger, Nigeria, Peru, Recycled/Scrap, United Kingdom, United States of America | China | Australia, Belgium, Bolivia (Plurinational State of), Brazil, Canada, Chile, China, Colombia, Ethiopia, Germany, Hong Kong, Indonesia, Ireland, Japan, Malaysia, Mongolia, Myanmar, Niger, Nigeria, Peru, Recycled/Scrap, United Kingdom, United States | Myanmar, China, USA, Malaysia, Bolivia, Canada, Belgium, Brazil, Australia, Peru, Ethiopia, Germany, Indonesia, DRC or an adjoining country (Covered Countries), Recycled/Scrap, | Myanmar, Hong Kong, United States, Malaysia, Bolivia, Canada, Belgium, China, Brazil, Australia, Peru, Ethiopia, Germany, Indonesia | Recycled/Scrap, China, Brazil, Malaysia, Australia, Indonesia, Myanmar, Peru, Canada, Germany, United States, Ethiopia, Belgium, Hong Kong | Myanmar, Hong Kong, United States, Malaysia, Bolivia, Canada, Belgium, China, Brazil, Australia, Peru, Germany, Ethiopia, Indonesia | Not disclosed per LBMA | Australia, Belgium, Bolivia (Plurinational State of), Brazil, Canada, Chile, China, Germany, Hong Kong, Indonesia, Ireland, Japan, Malaysia, Mongolia, Myanmar, Niger, Nigeria, Peru, United Kingdom, United States | China, CHINA Yunnan Province, From China, Includes Covered Countries, Includes Covered Countries and CAHRA, Myanmar, China, USA, Malaysia, Bolivia, Canada, Belgium, Brazil, Australia, Peru, Ethiopia, Germany, Indonesia, DRC or an adjoining country (Covere | CHINA | Australia, Belgium, Bolivia (Plurinational State of), Brazil, Canada, Chile, China, Colombia, Ethiopia, Germany, Hong Kong, Indonesia, Ireland, Japan, Malaysia, Mongolia, Myanmar, Niger, Nigeria, Peru, Recycled/Scrap, United Kingdom, United States | Recyc | Includes Covered Countries and CAHRA | Australia, Belgium, Bolivia (Plurinational State of), Brazil, Canada, Chile, China, Colombia, Ethiopia, Germany, Hong Kong, Indonesia, Ireland, Japan, Malaysia, Mongolia, Myanmar, Niger, Nigeria, Peru, Recycled/Scrap, United Kingdom, United States | Myanm | Australia, Belgium, Bolivia (Plurinational State of), Brazil, Canada, Chile, China, Colombia, Ethiopia, Germany, Hong Kong, Indonesia, Ireland, Japan, Malaysia, Mongolia, Myanmar, Niger, Nigeria, Peru, Recycled/Scrap, United Kingdom, United States, Austra</t>
  </si>
  <si>
    <t>Concentrate Tin | CHENG FENG, Forward mine, Gejiu Yunnan, Gejiu, Yunnan, N/A, NA, Private Mines in the Ariquemes Rondonia region of Brazil, RCOI confirmed as per RMI., RCOI confirmed per RMI, Unknow | Gejiu Non-Ferrous | No | Recycled, Scrap and mines from Yunnan tin | 0 | RCOI confirmed as per RMI. | Geiju Mine; Concentrate Tin; CHINA|YUNNAN Gejiu; Yunnan Tin Mine; Gejiu Yunnan | L1 | RCOI confirmed per RMI | Geiju Mine; Concentrate Tin; CHINA|YUNNAN Gejiu; Yunnan Tin Mine; S | recycled | RCOI confirmed per RMI | RCOI confirmed as per RMI | Recycled, Scrap and mines from Yunnan tin | 0 | RCOI confirmed as per RMI. | Geiju Mine; Concentrate Tin; CHINA|YUNNAN Gejiu; Yunnan Tin Mine; Gejiu Yunnan | L1 | RCOI confirmed per RMI | Geiju Mine; Concentrate Tin; CHINA|YUNN | 0, according to:  http://www.responsiblemineralsinitiative.org, RCOI confirmed per RMI, RCOI confirmed per RMICHENG FENG, Recycle, Recycled , Recycled | 冶炼路1号 | RCOI confirmed per CFSI. | Gejiu Industry | Some are recycled or scrap sourced but not all | G | 0, Chang Feng, Gejiu Yunnan, Yunnan WuChang Ping Tin, Tin Chenzhou Mining and Metallurgy Co., Ltd., Yunnan Tin Company Limited; Gejiu Laochang Tin Mine, Song Shujiao Tin, Card Room Branch Yunnan Tin Co., Ltd., Yunnan Tin Company Limited Datun Old Factory</t>
  </si>
  <si>
    <t>Australia, Bolivia (Plurinational State of), Brazil, China, Indonesia, Malaysia, Myanmar, Peru, Russian Federation, Spain, United Kingdom, Viet Nam | Argentina, Australia, Brazil, Chile, China, Germany, India, Indonesia, Ireland, Japan, Malaysia, Mongolia, Myanmar, Niger, Nigeria, Peru, Portugal, Recycled/Scrap, Russian Federation, Singapore, Thailand, United Kingdom, United States, Viet Nam, Zimbabwe | Recycled/Scrap, Singapore, China, Myanmar, India, Brazil, USA | China | Recycle/Scrap, Singapore, China | Recycled/Scrap, China, Singapore, Brazil, Myanmar, United States, India | Not disclosed per LBMA | Australia, Bolivia (Plurinational State of), Brazil, China, Indonesia, Malaysia, Mongolia, Myanmar, Peru | Argentina, Australia, Brazil, Chile, China, Germany, India, Indonesia, Ireland, Japan, Malaysia, Mongolia, Myanmar, Niger, Nigeria, Peru, Portugal, Recycled/Scrap, Russian Federation, Singapore, Thailand, United Kingdom, United States, Viet Nam, Zimbabwe, | recvcled | No | Excludes Covered Countries and CAHRA | recycled | RCOI confirmed as per RMI | Argentina, Australia, Brazil, Chile, China, Germany, India, Indonesia, Ireland, Japan, Malaysia, Mongolia, Myanmar, Niger, Nigeria, Peru, Portugal, Recycled/Scrap, Russian Federation, Singapore, Thailand, United Kingdom, United | 0, Argentina, Australia, Brazil, Chile, China, Germany, India, Indonesia, Ireland, Japan, Malaysia, Mongolia, Myanmar, Niger, Nigeria, Peru, Portugal, Recycled/Scrap, Russian Federation, Singapore, Thailand, United Kingdom, United States, Viet Nam, Zimbab | CHINA</t>
  </si>
  <si>
    <t>Private Mines in the Ariquemes Rondonia region of Brazil | Ariquemes, Rodovia | N/A, NA, Private Mines in the Ariquemes Rondonia region of Brazil, RCOI confirmed as per RMI., RCOI confirmed per RMI, See Web Site &amp;amp; Conflcit freehttp://www.whitesolder.com.br/index.php/en | Private Mines in the Ariquemes Rondonia region of Brazil | 0 | RCOI confirmed as per RMI. | White Solder; RCOI confirmed per RMI.; White Solder Metalugia e Mineracao LTDA; Ariquemes Rondonia region of Brazil; See Web Site &amp; Conflcit freehttp://www.whiteso | RCOI confirmed per RMI | 0, From Private Mines in the Ariquemes Rondonia region of Brazil | Ariquemes, Rodovia | RCOI confirmed per CFSI. | From Ariquemes, Rodovia | RCOI Confirmed as per CSFI | See Web Site &amp;amp; Conflcit freehttp://www.whitesolder.com.br/index.php/en | RCOI con | 0, Ariquemes, Rodovia, BRAZIL, From private Mines in the Ariquemes Rondonia region of Brazil, From Private Mines in the Ariquemes Rondonia region of Brazil | Ariquemes, Rodovia | RCOI confirmed per CFSI. | From Ariquemes, Rodovia | RCOI Confirmed as per C</t>
  </si>
  <si>
    <t>Australia, Brazil, China, Colombia, Indonesia, Malaysia, Myanmar, United Kingdom | Argentina, Austria, Belgium, Brazil, Cambodia, Canada, Chile, China, Ecuador, Ethiopia, Germany, Guyana, Hungary, India, Indonesia, Japan, Kazakhstan, Korea, Luxembourg, Malaysia, Mongolia, Myanmar, Namibia, Peru, Portugal, Recycled/Scrap, Thailand | China, Brazil, Thailand, Peru, Germany, Myanmar, Cambodia, Malaysia, Kazakhstan, Portugal, Mongolia, Austria, Luxembourg, Republic Of Korea, Guyana, Chile, Laos, Ecuador, Argentina, Hungary, Japan, India, Canada, Belgium, Namibia, Ethiopia, Russia, Burund | Brazil | China, Brazil, Thailand, Peru, Germany | Recycled/Scrap, Brazil, China, Peru, Thailand, Germany, Myanmar, Malaysia, Mongolia, Portugal, Argentina, Namibia, Ethiopia, India, Austria, Chile, Ecuador, Japan, Belgium, Cambodia, Canada, Guyana, Hungary, Kazakhstan, Korea, Luxembourg, Indonesia, Austr | Not disclosed per LBMA | Australia, Brazil, Burundi, China, Indonesia, Malaysia, Mongolia, Myanmar, Niger, Nigeria, Peru, Spain, Thailand | Brazil, China, Brazil, Thailand, Peru, Germany, China, Brazil, Thailand, Peru, Germany, Myanmar, Cambodia, Malaysia, Kazakhstan, Portugal, Mongolia, Austria, Luxembourg, Republic Of Korea, Guyana, Chile, Laos, Ecuador, Argentina, Hungary, Japan, India, Ca | Argentina, Austria, Belgium, Brazil, Cambodia, Canada, Chile, China, Ecuador, Ethiopia, Germany, Guyana, Hungary, India, Indonesia, Japan, Kazakhstan, Korea, Luxembourg, Malaysia, Mongolia, Myanmar, Namibia, Peru, Portugal, Recycled/Scrap, Thailand | Recy | Includes Covered Countries and CAHRA | Argentina, Austria, Belgium, Brazil, Cambodia, Canada, Chile, China, Ecuador, Ethiopia, Germany, Guyana, Hungary, India, Indonesia, Japan, Kazakhstan, Korea, Luxembourg, Malaysia, Mongolia, Myanmar, Namibia, Peru, Portugal, Recycled/Scrap, Thailand | Chin | 0, Argentina, Austria, Belgium, Brazil, Cambodia, Canada, Chile, China, Ecuador, Ethiopia, Germany, Guyana, Hungary, India, Indonesia, Japan, Kazakhstan, Korea, Luxembourg, Malaysia, Mongolia, Myanmar, Namibia, Peru, Portugal, Recycled/Scrap, Thailand, Br | BRAZIL</t>
  </si>
  <si>
    <t>Hanoi,Ha Noi</t>
  </si>
  <si>
    <t>Australia, Brazil, China, Congo, Democratic Republic of Congo, Indonesia, Japan, Malaysia, Morocco, Myanmar, Namibia, Peru, Portugal, Recycled/Scrap, Rwanda, Viet Nam | Due diligence results pending | DRC- Congo (Kinshasa), Viet Nam, Japan, China, Malaysia, Peru, Indonesia | DRC- Congo (Kinshasa), Viet Nam, China, Japan, Malaysia, Peru, Indonesia | Not disclosed per LBMA | Australia, Brazil, China, Congo, Democratic Republic of the Congo, Indonesia, Japan, Malaysia, Morocco, Myanmar, Namibia, Peru, Portugal, Recycled/Scrap, Rwanda, Vietnam | DRC- Congo (Kinshasa), Viet Nam, China, Japan, Malaysia, Peru, Indonesia, No reason to believe sources from DRC or covered countries | Australia, Brazil, China, Congo, Democratic Republic of Congo, Indonesia, Japan, Malaysia, Morocco, Myanmar, Namibia, Peru, Portugal, Recycled/Scrap, Rwanda, Viet Nam | Recycled/Scrap | Recycled/Scrap | Due diligence results pending | DRC- Congo (Kinshasa | Australia, Brazil, China, Congo, Democratic Republic of Congo, Indonesia, Japan, Malaysia, Morocco, Myanmar, Namibia, Peru, Portugal, Recycled/Scrap, Rwanda, Viet Nam | RCOI confirmed as per CFSI  the DRC or an adjoining country(Australia, Brazil, Bolivia | Australia, Brazil, China, Congo, Democratic Republic of Congo, Indonesia, Japan, Malaysia, Morocco, Myanmar, Namibia, Peru, Portugal, Recycled/Scrap, Rwanda, Viet Nam, DRC, Rwanda, Australia, Brazil, China, Indonesia, Japan, Malaysia, Morocco, Myanmar, Na | Australia, Brazil, China, Congo, Democratic Republic of Congo, Indonesia, Japan, Malaysia, Morocco, Myanmar, Namibia, Peru, Portugal, Recycled/Scrap, Rwanda, Viet Nam, DRC- Congo (Kinshasa), Viet Nam, China, Japan, Malaysia, Peru, Indonesia, DRC- Congo (K</t>
  </si>
  <si>
    <t>Geiju, Yunnan Sheng</t>
  </si>
  <si>
    <t>RCOI confirmed per RMI, Some are recycled or scrap sourced but not all. , Some are recycled/scrap sourced but not all. | Recycled, Scrap and mines | 0 | Some are recycled/scrap sourced but not all. | RCOI confirmed per RMI | Some are recycled/scrap sourced but not all. | Some are recycled/scrap sourced but not all. | Recycled, Scrap and mines | 0 | Some are recycled/scrap s | Some are recycled or scrap sourced but not all | CHINA | Some are recycled or scrap sourced but not all | From YUNNAN TIN GROUP | Recycled, Scrap and mines | From YUNNAN TIN GROUP | Recycled, Scrap and mines | Some are recycled/scrap sourced but not all. | 0, CHINA | Some are recycled or scrap sourced but not all | CHINA | Some are recycled or scrap sourced but not all | From YUNNAN TIN GROUP | Recycled, Scrap and mines | From YUNNAN TIN GROUP | Recycled, Scrap and mines, Unknown, but some recycled/scrap | 0, CHINA, CHINA | Some are recycled or scrap sourced but not all | CHINA | Some are recycled or scrap sourced but not all | From YUNNAN TIN GROUP | Recycled, Scrap and mines | From YUNNAN TIN GROUP | Recycled, Scrap and mines, L1, R/S, RCOI confirmed per</t>
  </si>
  <si>
    <t>Australia, Belgium, Bolivia (Plurinational State of), Brazil, Canada, Chile, China, Germany, Indonesia, Japan, Malaysia, Mexico, Peru, Recycled/Scrap, Saudi Arabia, Singapore, South Africa, Switzerland, Taiwan, United Kingdom, United States, Uzbekistan | Singapore, China, USA, Japan, Uzbekistan, United Kingdom, Malaysia, Bolivia, Switzerland, Canada, Belgium, South Africa, Mexico, Australia, Chile, Indonesia, Recycled/Scrap, Peru | China | Not disclosed per LBMA | Australia, Bolivia (Plurinational State of), Brazil, China, Indonesia, Malaysia, Peru, Taiwan, United Kingdom | China, Does not source from DRC or covered countries, Excludes Covered Countries and CAHRA, Mineral sourcing L1,R/S, Excludes Covered Countries and CAHRA, RCOI confirmed per RMI, Singapore, China, USA, Japan, Uzbekistan, United Kingdom, Malaysia, Bolivia, | Australia, Belgium, Bolivia (Plurinational State of), Brazil, Canada, Chile, China, Germany, Indonesia, Japan, Malaysia, Mexico, Peru, Recycled/Scrap, Saudi Arabia, Singapore, South Africa, Switzerland, Taiwan, United Kingdom, United States, Uzbekistan | | Andorra, Argentina, Armenia, Australia, Austria, Azerbaijan, Bahamas, Barbados, Belarus, Belgium, Benin, Bolivia, Bosnia and Herzegovina, Botswana, Brazil, Bulgaria, Burkina Faso, Cambodia, Cameroon, Canada, Chile, China, Colombia, Croatia, Cyprus, Denmar</t>
  </si>
  <si>
    <t>Amphur Muang, Phuket</t>
  </si>
  <si>
    <t>Name of Mine(s) is as follows:Bluestone Mine Tasmania in Australia, Panasqueira, Portugal, UIS Mine, Namibia. For tin ingot, we're only source from RMAP Compliant Smelters.For tin concentrates from central Africa, we're only source tagged material through | Name of Mine(s) is as follows: Bluestone Mine Tasmania in Australia/ Panasqueira, Portugal/ UIS Mine, Namibia/ 
For tin ingot, we're only source from RMAP Compliant Smelters.
For tin concentrates from central Africa, we're only source tagged material thro | Bluestone Mine Tasmania,Kalonta Mine,Heinda Mine
For tin ingot, we're only source from CFS Compliant Smelters.
For tin concentrates from central Africa, we're only source tagged material through the reputation trading firms and are iTSCi Full Membership. | Tin Mine located at countries stated next cell (No Name of Tin Mine) | Name of Mine(s) is as follows: Bluestone Mine Tasmania in Australia. Panasqueira, Portugal. UIS Mine, Namibia. For tin ingot, we're only source from RMPA Compliant Smelters. For tin concentrates from central Africa, we're only source tagged material throu | Bluestone Mine Tasmania,Kalonta Mine,Heinda Mine,PT Sumber Jaya Indah
, N/A, Name of Mine(s) is as follows:Bluestone Mine Tasmania in Australia,Kalonta Mine in Dawei, Myanmar,Heinda Mine in Dawei, Myanmar,Panasqueira, Portugal, RCOI confirmed as per RMI, | Name of Mine(s) is as follows:Bluestone Mine Tasmania in Australia,Kalonta Mine in Dawei, Myanmar, Heinda Mine in Dawei, Myanmar, Panasqueira, Portugal. For tin ingot, we're only source from CFS Compliant Smelters. | Nondisclosure | 0 | Bluestone Mine Tas | RCOI confirmed per RMI | 0, Bluestone Mine Tasmania in Australia, Kalonta Mine in Dawei Myanmar, Heinda Mine in Dawei Myanmar, Panasqueira Portugal, UIS Mine, Namibia, Bluestone Mine Tasmania in Australia, Kalonta Mine in Dawei Myanmar, Heinda Mine in Dawei Myanmar, Panasqueira P</t>
  </si>
  <si>
    <t>Argentina, Australia, Austria, Belgium, Brazil, Burundi, Canada, Chile, China, Colombia, Democratic Republic of the Congo, Egypt, France, Germany, Hungary, India, Indonesia, Ireland, Israel, Japan, Luxembourg, Malaysia, Morocco, Myanmar, Netherlands, Nige | Low-Risk &amp; High-Risk Levels | Andorra, Angola, Argentina, Australia, Austria, Brazil, Burundi, Cambodia, Canada, Chile, China, Colombia, Congo, Democratic Republic of Congo, Ecuador, Guyana, Hungary, India, Indonesia, Japan, Kazakhstan, Korea, Luxembourg, Malaysia, Mongolia, Morocco, | Indonesia,Tasmania in Australia,Myanmar, the Democratic Republic of the Congo (DRC), Rwanda, Uganda and Burundi | DRC or an adjoining country (Covered Countries), Rwanda, Indonesia, Recycled/Scrap, Thailand, Burundi, Uganda, Myanmar, Portugal, Morocco, Chile, Bolivia, Canada, Brazil, Malaysia, Poland, Peru, Australia, China, Japan, Thailand, Laos, Vietnam, | DRC- Congo (Kinshasa), Myanmar, Angola, Cambodia, Malaysia, Kazakhstan, Portugal, Austria, Mongolia, Morocco, Luxembourg, Guyana, Brazil, Korea, Republic of, Chile, Laos, Ecuador, Colombia, Argentina, Hungary, South Sudan, Japan, Tanzania, Zambia, Congo ( | Level 1 countries i.e. Indonesia | Australia, Brazil, Bolivia, China, Laos, Myanmar, Morocco, Peru, Portugal, Vietnam, Rwanda and DRC | Recycled/Scrap, Thailand, Rwanda, Burundi, Uganda, Indonesia, Myanmar, Brazil, Portugal, Morocco, Australia, China, Peru, Malaysia, Japan, Chile, Canada, Poland, Democratic Republic of Congo, India, Mongolia, Argentina, Colombia, Congo, Austria, Guyana, C | DRC- Congo (Kinshasa), Myanmar, Angola, Cambodia, Malaysia, Kazakhstan, Portugal, Austria, Mongolia, Morocco, Luxembourg, Korea, Republic of, Brazil, Guyana, Chile, Laos, Ecuador, Colombia, Argentina, Hungary, South Sudan, Japan, Tanzania, Zambia, Congo ( | DRC- Congo (Kinshasa), Myanmar, Angola, Cambodia, Malaysia, Kazakhstan, Portugal, Austria, Mongolia, Morocco, Luxembourg, Brazil, Guyana, Korea, Republic of, Chile, Laos, Colombia, Ecuador, Argentina, Hungary, South Sudan, Japan, Tanzania, Zambia, Congo ( | Not disclosed per LBMA | Argentina, Australia, Austria, Belgium, Brazil, Burundi, Canada, Chile, China, Congo, Democratic Republic of the Congo, Estonia, France, Germany, Hungary, India, Indonesia, Ireland, Israel, Japan, Republic of Korea, Luxembourg, Malaysia, Mongolia, Morocco | DRC- Congo (Kinshasa), Myanmar, Angola, Cambodia, Malaysia, Kazakhstan, Portugal, Austria, Mongolia, Morocco, Luxembourg, Brazil, Korea, Republic of, Guyana, Chile, Laos, Ecuador, Colombia, Argentina, South Sudan, Hungary, Japan, Tanzania, Zambia, Congo ( | Level 1 countries i.e. Indonesia, South America, South East Asia countries. Level 3 countries i.e. DRC and adjoined countries (including the Democratic Republic of the Congo (DRC), Rwanda, Uganda and Burundi. | INDONESIA | Includes Covered Countries and CAHRA | Indonesia, South America, 
Southeast Asian countries, DRC, Rwanda, Uganda, Burundi</t>
  </si>
  <si>
    <t>Longtan Shiang Taoyuan, Taoyuan</t>
  </si>
  <si>
    <t>Recaycled, Scrap &amp; Tin | Recycled, Scrap and mines | 0 | Some are recycled/scrap sourced but not all. | L1, R/S | RCOI confirmed per RMI | Some are recycled/scrap sourced but not all. | Recycled | scrap | recycled | 0 | NA | recycled | scrap | Recycled or scrap, and mining not di | scrap | Not disclosed by supplier, RCOI confirmed per RMI, Recaycled, Scrap &amp;amp; Tin, recycled, Some are recycled or scrap sourced but not all. , Some are recycled/scrap sourced but not all. | recycled | Recycled, Scrap and mines | 0 | Some are recycled/scrap sourced but not all. | L1, R/S | RCOI confirmed per RMI | Some are recycled/scrap sourced but not all. | Recycled | scrap | recycled | recycled | Recycled | RCOI Validated by RMI protocols | NA | RCOI confirmed per RMI | 0, according to:  http://www.responsiblemineralsinitiative.org, RCOI confirmed per RMI, RCOI confirmed per RMI
Recycled, Recaycled, Scrap &amp;amp; Tin, Recycled, scrap, Some are recycled or scrap sourced but not all., Some are recycled or scrap sourced but n | 0, L1, R/S, NA, No information, RCOI confirmed per RMI, Recaycled, Scrap &amp;amp; Tin, recycled, Recycled and scrap, and mines not disclosed by supplier, Recycled or scrap, and mining not disclosed by supplier, Recycled or scrap, and mining not disclosed by</t>
  </si>
  <si>
    <t>Argentina, Australia, Brazil, Canada, China, Germany, Indonesia, Ireland, Japan, Malaysia, Myanmar, Nigeria, Peru, Portugal, Recycled/Scrap, Russian Federation, Thailand, United Kingdom, United States of America, Viet Nam | Recycled , Scrap &amp; Tin | Argentina, Australia, Brazil, Canada, China, Colombia, Germany, Indonesia, Ireland, Japan, Malaysia, Mongolia, Myanmar, Niger, Nigeria, Peru, Portugal, Recycled/Scrap, Russian Federation, Taiwan, Thailand, United Kingdom, United States, Viet Nam, Zimbabwe | scrap | Recycled/Scrap, Brazil, China, Japan, DRC or an adjoining country (Covered Countries), Indonesia | China, Japan, Taiwan, Brazil | Recycled/Scrap, China, Brazil, Japan, Indonesia, Taiwan | Japan, China, Taiwan, Brazil | Not disclosed per LBMA | Argentina, Australia, Brazil, Canada, China, Germany, Indonesia, Ireland, Japan, Malaysia, Mongolia, Myanmar, Niger, Nigeria, Peru, Portugal, Russian Federation, Thailand, United Kingdom, United States, Vietnam | CHINA, China, Japan, Taiwan, Brazil, Excludes Covered Countries and CAHRA, Mineral sourcing L1,R/S, Excludes Covered Countries and CAHRA, No reason to believe sources from DRC or covered countries, RCOI confirmed per RMI, recycled, Recycled , Scrap &amp;amp; | Excludes Covered Countries and CAHRA | Not Provided | Recycled</t>
  </si>
  <si>
    <t>Mentok, Kepulauan Bangka Belitung</t>
  </si>
  <si>
    <t>Bangka&amp; Belitung  Island | Bangka &amp; Belitung Mines | Mentok, Bangka, Beiltung Islands, Indonesia | Bangka &amp; Belitung Mines | Kepulauan Bangka Belitung Mine, Bangka Mine, Belitung Mine, Bangka Selatan Mine, Bangka Tengah Mine | KUNDUR ISLAND MINING AREA | Bangka &amp;amp; Belitung Mines, Bangka Belitung Mines, Bangka&amp;amp; Belitung  Island , confidential, Indonesia ore (No mine name), N/A, NA; Bangka &amp;amp; Belitung; Mentok, Bangka, Beiltung Islands, Indonesia; Bangka Belitung Mines; PT Tambang Timah; Banka  &amp;am | Nil | PT Timah (Persero) Tbk Kundur | Nondisclosure | 0 | Kepulauan Bangka Belitung Mine, Bangka Mine, Belitung Mine, Bangka Selatan Mine, Bangka Tengah Mine | RCOI confirmed as per RMI. | BANGKA - BELITUNG ISLAND MINING AREA; PT TIMAH; PT Timah (Persero) | Not disclosed | INDONESIA | RCOI confirmed per RMI | RCOI confirmed as per RMI | Kepulauan Bangka Belitung Mine, Bangka Mine, Belitung Mine, Bangka Selatan Mine, Bangka Tengah Mine | Nil | Nondisclosure | 0 | Kepulauan Bangka Belitung Mine, Bangka Mine, Belitung Mine, Bangka Selatan Mine, Bangka Tengah Mine | 0, BANGKA - BELITUNG ISLAND MINING AREA, Bangka &amp;amp; Belitung Mines, Bangka &amp;amp; Belitung Mines, PT Tambang Timah, Bangka Belitung Mines, From Bangka, Jawa Barat, Various locations in Bangka, Belitung, Karimun, Singkep and Kundur Islands | RCOI confirme | Bangka Belitung Mines</t>
  </si>
  <si>
    <t>Australia, Brazil, China, Indonesia, Malaysia, Myanmar, Peru, Russian Federation, Spain, United Kingdom, Viet Nam | Indonesia | Argentina, Austria, Belgium, Brazil, Cambodia, Canada, Chile, China, Colombia, Ecuador, Estonia, Ethiopia, Germany, Guyana, Hungary, India, Indonesia, Japan, Kazakhstan, Korea, Luxembourg, Malaysia, Mongolia, Myanmar, Namibia, Peru, Portugal, Recycled/Scr | Indonesia, Recycled/Scrap | Myanmar, Cambodia, Malaysia, Kazakhstan, Portugal, Austria, Mongolia, Luxembourg, Brazil, Guyana, Korea, Republic of, Chile, Laos, Ecuador, Colombia, Argentina, Hungary, Japan, India, Canada, Belgium, Namibia, Taiwan, Peru, Germany, Ethiopia, Russian Fede | Recycled/Scrap, Indonesia, India, Canada, Belgium, Malaysia, Brazil, Peru, Estonia, Portugal, Mongolia, Myanmar, Argentina, Colombia, Germany, Japan, China, Chile, Austria, Cambodia, Kazakhstan, Guyana, Ecuador, Hungary, Korea, Luxembourg, Namibia, Ethiop | Myanmar, Cambodia, Malaysia, Kazakhstan, Portugal, Austria, Mongolia, Luxembourg, Brazil, Guyana, Korea, Republic of, Chile, Laos, Ecuador, Colombia, Argentina, Hungary, Japan, India, Canada, Belgium, Namibia, Taiwan, Peru, Ethiopia, Germany, Russian Fede | Myanmar, Cambodia, Malaysia, Kazakhstan, Portugal, Austria, Mongolia, Luxembourg, Guyana, Brazil, Korea, Republic of, Chile, Laos, Colombia, Ecuador, Argentina, Hungary, Japan, India, Canada, Belgium, Namibia, Taiwan, Peru, Germany, Ethiopia, Russian Fede | Not disclosed per LBMA | Australia, Brazil, China, Indonesia, Malaysia, Mongolia, Myanmar, Peru, Spain, Vietnam | Myanmar, Cambodia, Malaysia, Kazakhstan, Portugal, Mongolia, Austria, Luxembourg, Guyana, Korea, Republic of, Brazil, Chile, Laos, Ecuador, Colombia, Argentina, Hungary, Japan, India, Canada, Belgium, Namibia, Taiwan, Peru, Ethiopia, Germany, Russian Fede | Bangka | INDONESIA | confidential, Excludes Covered Countries and CAHRA, Indonesia, Indonesia, Recycled/Scrap, Mineral sourcing LR from Indonesia, Myanmar, Cambodia, Malaysia, Kazakhstan, Portugal, Austria, Mongolia, Luxembourg, Guyana, Brazil, Korea, Republic of, Chile, Laos | Excludes Covered Countries and CAHRA | L1, Indonesia | RCOI confirmed as per RMI | Argentina, Austria, Belgium, Brazil, Cambodia, Canada, Chile, China, Colombia, Ecuador, Estonia, Ethiopia, Germany, Guyana, Hungary, India, Indonesia, Japan, Kazakhstan, Korea, Luxembourg, Malaysia, Mongolia, Myanmar, Namibia, | 0, Argentina, Austria, Belgium, Brazil, Cambodia, Canada, Chile, China, Colombia, Ecuador, Estonia, Ethiopia, Germany, Guyana, Hungary, India, Indonesia, Japan, Kazakhstan, Korea, Luxembourg, Malaysia, Mongolia, Myanmar, Namibia, Peru, Portugal, Recycled/</t>
  </si>
  <si>
    <t>Kundur, Riau</t>
  </si>
  <si>
    <t>Kep. Riau &amp; Singkep Island | Kundur, Riau Islands, Indonesia | PT Timah (Persero) Tbk Kundur | BANGKA - BELITUNG ISLAND MINING AREA | From Karimun,Kundur,Singka,Bangka,Belitung,Kep. Riau and Singkep Mines, Indonesia ore (No mine name), Kep. Riau &amp;amp; Singkep Island, Kep. Riau &amp;amp; Singkep Mines, Kundur, Riau Islands, Indonesia; Bangka Belitung Mines; Kundur &amp;amp; Singkep; Kundur &amp;amp; | Not disclosed | Nil | From Karimun,Kundur,Singka,Bangka,Belitung | Nondisclosure | 0 | PT Timah | RCOI confirmed as per RMI. | PT Pimah; BANGKA - BELITUNG ISLAND MINING AREA; Kundur, Riau Islands, Indonesia; Kep. Riau &amp; Singkep Mines; Mining Concession (KP); Bangka - Bel | Kep. Riau &amp; Singkep Mines Pangkal Pinang Offshore Crude Tin and/or Tin Scraps | RCOI confirmed per RMI | 0, BANGKA - BELITUNG ISLAND MINING AREA, Belitung, Pt Tambang Timah, Singkep, Persero, Inland Mining, Mining Concession, Riau Islands, Karimun, Kep. Riau &amp;amp; Singkep Mines, Tbk Kundur, Off Shore Mining, From Karimun,Kundur,Singka,Bangka,Belitung, From K | Kep. Riau &amp; Singkep Mines</t>
  </si>
  <si>
    <t>Australia, Brazil, China, Indonesia, Malaysia, Myanmar, Peru, Russian Federation, Spain, United Kingdom, Viet Nam | Indonesia | Argentina, Austria, Belgium, Brazil, Cambodia, Canada, Chile, Colombia, Ecuador, Ethiopia, Germany, Guyana, Hungary, India, Indonesia, Japan, Kazakhstan, Korea, Luxembourg, Malaysia, Mongolia, Myanmar, Namibia, Peru, Portugal, Recycled/Scrap, Taiwan | Indonesia, Brazil, Peru, Recycled/Scrap | Myanmar, Cambodia, Malaysia, Kazakhstan, Portugal, Austria, Mongolia, Luxembourg, Brazil, Korea, Republic of, Guyana, Chile, Laos, Colombia, Ecuador, Argentina, Hungary, Japan, India, Canada, Belgium, Namibia, Taiwan, Peru, Ethiopia, Germany, Russian Fede | INDONESIA | Recycled/Scrap, Indonesia, Brazil, Peru, India, Malaysia, Mongolia, Portugal, Myanmar, Argentina, Colombia, Germany, Austria, Cambodia, Kazakhstan, Guyana, Japan, Canada, Chile, Ecuador, Hungary, Korea, Luxembourg, Namibia, Ethiopia, Belgium, Taiwan, Chin | Myanmar, Cambodia, Malaysia, Kazakhstan, Portugal, Austria, Mongolia, Luxembourg, Brazil, Guyana, Korea, Republic of, Chile, Laos, Colombia, Ecuador, Argentina, Hungary, Japan, India, Canada, Belgium, Namibia, Taiwan, Peru, Ethiopia, Germany, Russian Fede | Myanmar, Cambodia, Malaysia, Kazakhstan, Portugal, Austria, Mongolia, Luxembourg, Guyana, Korea, Republic of, Brazil, Chile, Laos, Colombia, Ecuador, Argentina, Hungary, Japan, India, Canada, Belgium, Namibia, Taiwan, Peru, Ethiopia, Germany, Russian Fede | Not disclosed per LBMA | Australia, Brazil, China, Indonesia, Malaysia, Mongolia, Myanmar, Peru, Spain, Vietnam | Myanmar, Cambodia, Malaysia, Kazakhstan, Portugal, Mongolia, Austria, Luxembourg, Guyana, Korea, Republic of, Brazil, Chile, Laos, Ecuador, Colombia, Argentina, Hungary, Japan, India, Canada, Belgium, Namibia, Taiwan, Peru, Germany, Ethiopia, Russian Fede | BANGKA, INDONESIA, Excludes Covered Countries and CAHRA, INDONESIA, Indonesia, Brazil, Peru, Recycled/Scrap, Mineral sourcing LR from Indonesia, Myanmar, Cambodia, Malaysia, Kazakhstan, Portugal, Austria, Mongolia, Luxembourg, Brazil, Korea, Republic of, | Not disclosed | Argentina, Austria, Belgium, Brazil, Cambodia, Canada, Chile, Colombia, Ecuador, Ethiopia, Germany, Guyana, Hungary, India, Indonesia, Japan, Kazakhstan, Korea, Luxembourg, Malaysia, Mongolia, Myanmar, Namibia, Peru, Portugal, Recycled/Scrap, Taiwan | Rec | Excludes Covered Countries and CAHRA | Argentina, Austria, Belgium, Brazil, Cambodia, Canada, Chile, Colombia, Ecuador, Ethiopia, Germany, Guyana, Hungary, India, Indonesia, Japan, Kazakhstan, Korea, Luxembourg, Malaysia, Mongolia, Myanmar, Namibia, Peru, Portugal, Recycled/Scrap, Taiwan | Mya | 0, Argentina, Austria, Belgium, Brazil, Cambodia, Canada, Chile, Colombia, Ecuador, Ethiopia, Germany, Guyana, Hungary, India, Indonesia, Japan, Kazakhstan, Korea, Luxembourg, Malaysia, Mongolia, Myanmar, Namibia, Peru, Portugal, Recycled/Scrap, Taiwan, B</t>
  </si>
  <si>
    <t>NA, Not disclosed by supplier, RCOI confirmed as per RMI., RCOI confirmed per RMI | RCOI confirmed per RMI | RCOI confirmed as per RMI. | LR | RCOI confirmed per RMI | PT Prima Timah Utama | Not disclosed by supplier | NA | RCOI confirmed per RMI | Not disclosed by supplier | Not disclosure | RCOI confirmed per RMI | Not disclosed by supplier | Not disclosed | R | 0, Pt Prima Timah Utama, RCOI confirmed per RMI</t>
  </si>
  <si>
    <t>Australia, Brazil, China, Indonesia, Malaysia, Myanmar, Peru, Russian Federation, Spain, United Kingdom, Viet Nam | Indonesia | Argentina, Australia, Austria, Belgium, Brazil, Cambodia, Canada, Chile, China, Colombia, Ecuador, Ethiopia, Germany, Guyana, Hungary, India, Indonesia, Japan, Kazakhstan, Korea, Luxembourg, Malaysia, Mongolia, Myanmar, Namibia, Peru, Portugal, Taiwan, Un | Australia | Australia, Indonesia, India, Canada, Japan, Chile, Peru, China, United States, Argentina, Austria, Brazil, Guyana, Malaysia, Namibia, Mongolia, Portugal, Kazakhstan, Korea, Belgium, Cambodia, Colombia, Ecuador, Hungary, Luxembourg, Myanmar, Germany, Ethio | Myanmar, Cambodia, Malaysia, Kazakhstan, Portugal, Austria, Mongolia, Luxembourg, Guyana, Korea, Republic of, Brazil, Chile, Laos, Colombia, Ecuador, Argentina, Hungary, Japan, India, Canada, Belgium, Namibia, Taiwan, Peru, Germany, Ethiopia, Russian Fede | Myanmar, Cambodia, Malaysia, Kazakhstan, Portugal, Austria, Mongolia, Luxembourg, Guyana, Korea, Republic of, Brazil, Chile, Laos, Ecuador, Colombia, Argentina, Hungary, Japan, India, Canada, Belgium, Namibia, Taiwan, Peru, Germany, Ethiopia, Russian Fede | Not disclosed per LBMA | Australia, Does not source from DRC or covered countries, Excludes Covered Countries and CAHRA, Mineral sourcing LR, Excludes Covered Countries and CAHRA, Myanmar, Cambodia, Malaysia, Kazakhstan, Portugal, Austria, Mongolia, Luxembourg, Guyana, Brazil, Ko | Excludes Covered Countries and CAHRA</t>
  </si>
  <si>
    <t>Mapur | Blok Mapur-Cit, Blok Bemban Utara, Blok Kepuh Utara | PT Mitra Stania Prima | Blok Mapur-Cit, Blok Bemban Utara, Blok Kepuh Utara, NA, RCOI confirmed as per RMI., RCOI confirmed per RMI | From Blok Mapur-Cit, Blok Bemban Utara, Blok Kepuh Utara | 0 | RCOI confirmed as per RMI. | 0; Ore (nameless a mine) in Indonesia; Indonnesia | LR | RCOI confirmed per RMI | 0; Ore (nameless a mine) in Indonesia; Indonnesia | RCOI confirmed as per RMI. | | RCOI confirmed per RMI | 0, according to:  http://www.responsiblemineralsinitiative.org, Blok Bemban Utara, Blok Mapur-Cit, Blok Mapur-Cit, Blok Bemban Utara, Blok Kepuh Utara, CHINA | From Blok Mapur-Cit, Blok Bemban Utara, Blok Kepuh Utara | RCOI confirmed per CFSI. | Blok Mapu | 0, Blok Bemban Utara, Blok Mapur-Cit, Blok Mapur-Cit, Blok Bemban Utara, Blok Kepuh Utara, Blok Mapur-Cit, Blok Bemban Utara, Blok Kepuh Utara | RCOI confirmed per RMI, Blok Mapur-Cit, Blok Bemban Utara, Blok Kepuh Utara, Kab. Bangka, Kab. Bangka Tengah,</t>
  </si>
  <si>
    <t>Australia, Brazil, China, Indonesia, Malaysia, Myanmar, Peru, Russian Federation, Spain, United Kingdom, Viet Nam | Argentina, Austria, Belgium, Brazil, Cambodia, Canada, Chile, China, Colombia, Ecuador, Ethiopia, Germany, Guyana, Hungary, India, Indonesia, Japan, Kazakhstan, Korea, Luxembourg, Malaysia, Mexico, Mongolia, Myanmar, Namibia, Peru, Portugal, Recycled/Scra | Kepulauan Bangka Belitung | Indonesia, Recycled/Scrap, Chile, Mexico, Myanmar, Cambodia, Malaysia, Kazakhstan, Portugal, Mongolia, Austria, Luxembourg, Republic Of Korea, Brazil, Guyana, Laos, Colombia, Ecuador, Argentina, Hungary, Japan, India, Canada, Belgium, Namibia, China, Peru | Kab. Bangka, Indonesia/ Kab. Bangka Tengah, Indonesia | Myanmar, Cambodia, Malaysia, Kazakhstan, Portugal, Austria, Mongolia, Luxembourg, Korea, Republic of, Guyana, Brazil, Chile, Laos, Ecuador, Colombia, Argentina, Hungary, Japan, India, Canada, Belgium, Namibia, Taiwan, Peru, Germany, Ethiopia, Russian Fede | INDONESIA | Recycled/Scrap, Indonesia, India, Chile, Argentina, Brazil, Malaysia, Mongolia, Portugal, Colombia, Myanmar, Japan, Austria, Guyana, Cambodia, Ecuador, Hungary, Kazakhstan, Korea, Luxembourg, Peru, Canada, Belgium, Germany, Namibia, Ethiopia, Mexico, Chin | Myanmar, Cambodia, Malaysia, Kazakhstan, Portugal, Austria, Mongolia, Luxembourg, Guyana, Brazil, Korea, Republic of, Chile, Laos, Colombia, Ecuador, Argentina, Hungary, Japan, India, Canada, Belgium, Namibia, Taiwan, Peru, Ethiopia, Germany, Russian Fede | Myanmar, Cambodia, Malaysia, Kazakhstan, Portugal, Austria, Mongolia, Luxembourg, Korea, Republic of, Guyana, Brazil, Chile, Laos, Colombia, Ecuador, Argentina, Hungary, Japan, India, Canada, Belgium, Namibia, Taiwan, Peru, Ethiopia, Germany, Russian Fede | Not disclosed per LBMA | Australia, Brazil, China, Indonesia, Malaysia, Mongolia, Myanmar, Peru, Spain, Vietnam | Myanmar, Cambodia, Malaysia, Kazakhstan, Portugal, Austria, Mongolia, Luxembourg, Guyana, Brazil, Korea, Republic of, Chile, Laos, Ecuador, Colombia, Argentina, Hungary, Japan, India, Canada, Belgium, Namibia, Taiwan, Peru, Germany, Ethiopia, Russian Fede | Excludes Covered Countries and CAHRA | 0, Argentina, Australia, Austria, Belgium, Bolivia, Brazil, Cambodia, Canada, Chile, China, Colombia, Czech Republic, Djibouti, Ecuador, Egypt, Estonia, Ethiopia, France, Germany, Guyana, Hungary, India, Indonesia, Ireland, Israel, Ivory Coast, Japan, Kaz</t>
  </si>
  <si>
    <t>Oruro, Oruro</t>
  </si>
  <si>
    <t>RCOI confirmed as per RMI | OMSA | Pacuni Chico (Reg.-No. 26961) - operated by Cooperativa Minera Pacuni Chico Ltda | Bom Futuro, Not disclosed by supplier, RCOI confirmed as per CFSI, RCOI confirmed as per RMI, RCOI confirmed as per RMI., RCOI confirmed per RMI | This column would be traced/certified by CFS program. | 0 | Pacuni Chico (Reg.-No. 26961) - operated by Cooperativa Minera Pacuni Chico Ltda | RCOI confirmed as per RMI. | Bolivia  State owned &amp; Private Mines | LR | RCOI confirmed per RMI | Bolivia  State owned &amp; Private Mines | RCOI confirmed as per RMI | RCO | RCOI confirmed per RMI | Pacuni Chico (Reg.-No. 26961) - operated by Cooperativa Minera Pacuni Chico Ltda | 0 | Pacuni Chico (Reg.-No. 26961) - operated by Cooperativa Minera Pacuni Chico Ltda | RCOI confirmed as per RMI. | Bolivia  State owned &amp; Private Mines | LR | RCOI confirm | 0, according to:  http://www.responsiblemineralsinitiative.org, Pacuni Chico - Operated By Cooperativa Minera Pacuni Chico Ltda, Bolivia State Owned &amp;amp; Private Mines, Oruro, Pacuni Chico (Reg.-No. 26961) - operated by Cooperativa Minera Pacuni Chico Lt</t>
  </si>
  <si>
    <t>Australia, Bolivia (Plurinational State of), Brazil, China, Indonesia, Malaysia, Myanmar, Peru, Russian Federation, Spain, United Kingdom, Viet Nam | RCOI confirmed as per RMI | Argentina, Austria, Belgium, Bolivia (Plurinational State of), Brazil, Cambodia, Canada, Chile, China, Colombia, Democratic Republic of Congo, Ecuador, Ethiopia, Guyana, Hungary, India, Indonesia, Japan, Kazakhstan, Korea, Luxembourg, Malaysia, Mongolia, | Oruro, Oruro | Bolivia, Indonesia, China, Recycled/Scrap | DRC- Congo (Kinshasa), Myanmar, Cambodia, Malaysia, Kazakhstan, Portugal, Mongolia, Austria, Luxembourg, Korea, Republic of, Guyana, Brazil, Chile, Laos, Colombia, Ecuador, Argentina, Hungary, Japan, India, Canada, Belgium, Namibia, Taiwan, Peru, Ethiopia | DRC- Congo (Kinshasa), Myanmar, Cambodia, Malaysia, Kazakhstan, Portugal, Mongolia, Austria, Luxembourg, Brazil, Guyana, Korea, Republic of, Chile, Laos, Colombia, Ecuador, Argentina, Hungary, Japan, India, Canada, Belgium, Namibia, Taiwan, Peru, Ethiopia | DRC- Congo (Kinshasa), Myanmar, Cambodia, Malaysia, Kazakhstan, Portugal, Mongolia, Austria, Luxembourg, Brazil, Guyana, Korea, Republic of, Chile, Laos, Ecuador, Colombia, Argentina, Hungary, Japan, India, Canada, Belgium, Namibia, Taiwan, Peru, Germany, | Not disclosed per LBMA | Australia, Bolivia (Plurinational State of), Brazil, China, Indonesia, Malaysia, Mongolia, Myanmar, Peru, Spain, Vietnam | DRC- Congo (Kinshasa), Myanmar, Cambodia, Malaysia, Kazakhstan, Portugal, Mongolia, Austria, Luxembourg, Guyana, Korea, Republic of, Brazil, Chile, Laos, Ecuador, Colombia, Argentina, Hungary, Japan, India, Canada, Belgium, Namibia, Taiwan, Peru, Germany, | Recycled/Scrap, Indonesia, China, India, Brazil, Malaysia, Peru, Canada, Mongolia, Portugal, Myanmar, Argentina, Colombia, Austria, Cambodia, Kazakhstan, Korea, Luxembourg, Guyana, Japan, Democratic Republic of Congo, Chile, Namibia, Belgium, Ecuador, Hun | La Paz, Inquisivi Province, Quime Bolivia | Mineral sourcing L1, Compliant Tin Smelter  (list in CFS) | Excludes Covered Countries and CAHRA | BOLIVIA (PLURINATIONAL STATE OF)</t>
  </si>
  <si>
    <t>Nongkham Sriracha,Chon Buri</t>
  </si>
  <si>
    <t>RCOI confirmed per RMI, Recycled, Scrap, Recyled/Scrap | Recycled, scrap | 0 | Recyled/Scrap | R/S | Recycled, Scrap | Recyled/Scrap | Recycled, Scrap | RCOI Validated by RMI protocols | Recyled/Scrap | Recycled, scrap | 0 | Recyled/Scrap | R/S | Recycled, Scrap | Recyled/Scrap | Recycled, Scrap | R/S | RCOI confirmed per RMI | Recycled, scrap | 0 | Recyled/Scrap | R/S | Recycled, Scrap | Recyled/Scrap | Recycled, Scrap | NA | Sourced from Mines/Recyale/Scrap | RCOI confirmed per RMI | Recycled, Scrap | Recycled, Scrap | Recycled | Recycled/Scrap | not available | UNITED STATES | 0, Recycled, Scrap, UNITED STATES OF AMERICA | Recycled, Scrap | Recycled | Recycled/Scrap | not available | UNITED STATES OF AMERICA | Recycled, Scrap | Recycled/Scrap | Recycled | Recycled, scrap | Recycled, scrap, Unknown, but some recycled/scrap | 0, NA, No information, RCOI confirmed per RMI, Recycled, Scrap, Recycled, scrap | Recycled/Scrap, Recyled/Scrap, Sourced from Mines/Recyale/Scrap | RCOI confirmed per RMI | Recycled, Scrap, THAILAND, UNITED STATES OF AMERICA | Recycled, Scrap | Recycled |</t>
  </si>
  <si>
    <t>Australia, Brazil, Chile, China, Germany, India, Japan, Netherlands, Peru, Philippines, Recycled/Scrap, Thailand, United States of America | Andorra, Australia, Bolivia (Plurinational State of), Brazil, Chile, China, Eritrea, Germany, India, Japan, Namibia, Netherlands, Peru, Philippines, Recycled/Scrap, Thailand, United States, Viet Nam | Thailand, China, DRC or an adjoining country (Covered Countries), Recycled/Scrap, DRC or an adjoining country (Covered Countries), Netherlands, Philippines, USA, Vietnam, Brazil | Netherlands, China, Philippines, Thailand | Netherlands, Philippines, China, Thailand | Not disclosed per LBMA | Australia, Brazil, Chile, China, Germany, India, Japan, Netherlands, Peru, Philippines, Thailand, United States | Does not source from DRC or covered countries, Mineral sourcing R/S, Netherlands, China, Philippines, Thailand, Netherlands, Philippines, China, Thailand, RCOI confirmed per RMI, Recycled, Recycled, Scrap, Recycled/Scrap Only, Recyled/Scrap, Thailand, Chi | Andorra, Australia, Bolivia (Plurinational State of), Brazil, Chile, China, Eritrea, Germany, India, Japan, Namibia, Netherlands, Peru, Philippines, Recycled/Scrap, Thailand, United States, Viet Nam | Recycled/Scrap, Thailand, China, Netherlands, Philippi | Recycled/Scrap Only | Andorra, Australia, Bolivia (Plurinational State of), Brazil, Chile, China, Eritrea, Germany, India, Japan, Namibia, Netherlands, Peru, Philippines, Recycled/Scrap, Thailand, United States, Viet Nam | Netherlands, China, Philippines, Thailand | Recycled/S | Andorra, Australia, Bolivia (Plurinational State of), Brazil, Chile, China, Eritrea, Germany, India, Japan, Namibia, Netherlands, Peru, Philippines, Recycled/Scrap, Thailand, United States, Viet Nam, CID001314, DRC, Andorra, Australia, Bolivia, Brazil, Ch</t>
  </si>
  <si>
    <t>Indonesia, Kazakhstan, Peru, Philippines, Recycled/Scrap, Russian Federation, United States | Indonesia, Russia, Recycled/Scrap | Russian Federation, United States, Philippines, Kazakhstan, Peru | Not disclosed per LBMA | Indonesia, Kazakhstan, Peru, Philippines, Recycled/Scrap, Russian Federation, United States | Recycled/Scrap, Indonesia | Indonesia, Russia, Recycled/Scrap | Recycled/Scrap, Indonesia | Russian Federation, United States, Philippines, Kazakhstan, Peru | Re | Indonesia, Kazakhstan, Peru, Philippines, Recycled/Scrap, Russian Federation, United States | Recycled/Scrap, Indonesia | Indonesia, Russia, Recycled/Scrap | Russian Federation, United States, Philippines, Kazakhstan, Peru | Recycled/Scrap, Indonesia | In | Burundi, Rwanda, Argentina, Australia, Austria, Belgium, Brazil, Cambodia, Canada, Chile, China, Colombia, Djibouti, Ecuador, Egypt, Estonia, Ethiopia, France, Germany, Guyana, Hungary, India, Indonesia, Ireland, Israel, Japan, Kazakhstan, Luxembourg, Mad</t>
  </si>
  <si>
    <t>RCOI confirmed per RMI, Recycled scrap material, Some are recycled or scrap sourced but not all. , Some are recycled/scrap sourced but not all. | Recycled scrap material | Recycled, Scrap and mines | 0 | Some are recycled/scrap sourced but not all. | L1, R/S | RCOI confirmed per RMI | Some are recycled/scrap sourced but not all. | Recycled scrap material | Recycled scrap material | RCOI Validated b | RCOI confirmed per RMI | Recycled, Scrap and mines | 0 | Some are recycled/scrap sourced but not all. | L1, R/S | RCOI confirmed per RMI | Some are recycled/scrap sourced but not all. | Recycled scrap material | 0 | NA | Recycled or scrap, and mining not disclosed by supplier | S | 0, CHINA | Some are recycled or scrap sourced but not all | CHINA | not available | Recycled, Scrap and mines | not available | Recycled, Scrap and mines | Recycled, Scrap and mines, not disclosed by supplier, RCOI confirmed per RMI, Some are recycled or</t>
  </si>
  <si>
    <t>Argentina, Australia, Austria, Belgium, Brazil, Canada, Chile, China, Colombia, Egypt, France, Germany, Hungary, India, Indonesia, Ireland, Israel, Japan, Luxembourg, Malaysia, Myanmar, Netherlands, Nigeria, Peru, Portugal, Recycled/Scrap, Russian Federat | Argentina, Austria, Belgium, Brazil, Cambodia, Canada, Chile, China, Colombia, Ecuador, Ethiopia, Germany, Guyana, Hungary, India, Japan, Kazakhstan, Korea, Luxembourg, Malaysia, Mongolia, Myanmar, Namibia, Peru, Portugal, Recycled/Scrap, Russian Federati | Myanmar, Cambodia, Malaysia, Kazakhstan, Portugal, Austria, Mongolia, Luxembourg, Republic Of Korea, Brazil, Guyana, Chile, Laos, Ecuador, Colombia, Argentina, Hungary, Japan, India, Canada, Belgium, Namibia, China, Peru, Germany, Ethiopia, Russia, Vietna | Russian Federation, China, Bolivia, Portugal | Recycled/Scrap, China, Portugal, Japan, Kazakhstan, Brazil, Colombia, Malaysia, Mongolia, Myanmar, India, Argentina, Austria, Chile, Ecuador, Cambodia, Canada, Guyana, Hungary, Korea, Luxembourg, Ethiopia, Peru, Namibia, Belgium, Germany, Thailand, United | Not disclosed per LBMA | Argentina, Australia, Austria, Belgium, Brazil, Canada, Chile, China, Estonia, France, Germany, Hungary, India, Indonesia, Ireland, Israel, Japan, Republic of Korea, Luxembourg, Malaysia, Mongolia, Myanmar, Netherlands, Niger, Nigeria, Peru, Portugal, Rus | Excludes Covered Countries and CAHRA, Mineral sourcing L1,R/S, Excludes Covered Countries and CAHRA, Myanmar, Cambodia, Malaysia, Kazakhstan, Portugal, Austria, Mongolia, Luxembourg, Republic Of Korea, Brazil, Guyana, Chile, Laos, Ecuador, Colombia, Argen | Excludes Covered Countries and CAHRA</t>
  </si>
  <si>
    <t>Asago,Hyogo</t>
  </si>
  <si>
    <t>Recaycled | Recycled scrap material | BANGAKA TIN, RCOI confirmed per RMI, Recaycled, Scrap , Recycled, Recycled, Scrap, Recyled/Scrap | Recycled, scrap | 0 | Recyled/Scrap | BANGAKA TIN; PT.TIMAH | R/S | Recycled, Scrap | BANGAKA TIN; PT.TIMAH | Recyled/Scrap | recycled | O.M. Manufacturing Philippines, Inc. | Recycled | recycled | Recycled | RCOI Validated by RMI protocols | Recyled/Scra | Recycled / Scrap | recycled | RCOI confirmed per RMI | Recycled, scrap | 0 | Recyled/Scrap | BANGAKA TIN; PT.TIMAH | R/S | Recycled, Scrap | BANGAKA TIN; PT.TIMAH | Recyled/Scrap | recycled | O.M. Manufacturing Philippines, Inc. | Recycled | 0 | recycled and scrap | Recycled scrap material | Recycled | Recycl | Recaycled, Scrap | 0, O.M. Manufacturing Philippines, Recycled/Scrap, Huckleberry Mine, Copper Mountain Mine, Los Pelambres Mine, Bangaka Tin, Batu Hijau Mine, Escondida Mine, Pt.Timah, RCOI confirmed per RMI
Recycled, Recaycled, Recycled, recycled | BELGIUM | Recycled | Re</t>
  </si>
  <si>
    <t>Argentina, Australia, Austria, Belgium, Brazil, Canada, Chile, China, Egypt, France, Germany, Hungary, India, Indonesia, Ireland, Israel, Japan, Luxembourg, Malaysia, Mexico, Morocco, Netherlands, Nigeria, Peru, Philippines, Poland, Portugal, Recycled/Scr | Recycled | Angola, Argentina, Australia, Austria, Brazil, Cambodia, Canada, Chile, China, Colombia, Congo, Democratic Republic of Congo, Ecuador, Guinea, Guyana, Hungary, India, Indonesia, Japan, Kazakhstan, Panama, Papua New Guinea, Peru, Portugal, Recycled/Scrap | China, Indonesia, Papua New Guinea, Australia, Argentina, Chile, Peru, Canada, Recycled/Scrap, Japan | Canada, Papua New Guinea, Japan, Indonesia | Recycled scrap material | Recycled/Scrap, Japan, Indonesia, Guinea, Papua New Guinea, Canada, Argentina, Chile, China, Peru, Australia, Panama | Not disclosed per LBMA | Argentina, Australia, Austria, Belgium, Brazil, Canada, Chile, China, Estonia, France, Germany, Hungary, India, Indonesia, Ireland, Israel, Japan, Republic of Korea, Luxembourg, Malaysia, Mexico, Morocco, Netherlands, Niger, Nigeria, Peru, Philippines, Po | Canada, Papua New Guinea, Japan, Indonesia, China, Indonesia, Papua New Guinea, Australia, Argentina, Chile, Peru, Canada, Recycled/Scrap, Japan, Does not source from DRC or covered countries, INDONESIA, JAPAN, Mineral sourcing R/S, RCOI confirmed per RMI | Angola, Argentina, Australia, Austria, Brazil, Cambodia, Canada, Chile, China, Colombia, Congo, Democratic Republic of Congo, Ecuador, Guinea, Guyana, Hungary, India, Indonesia, Japan, Kazakhstan, Panama, Papua New Guinea, Peru, Portugal, Recycled/Scrap | | Recycled/Scrap Only | R/S | recycled | Recaycled, Scrap</t>
  </si>
  <si>
    <t>Paracas, Ika</t>
  </si>
  <si>
    <t>San Rafael Mine | San Rafael, Puno - Peru | RCOI confirmed per RMI | San Rafael | Datun Tin Mine, Malage Tin Mine,Songshujiao Tin Mine, Minsur, Minsur Mines (not recycled or scrap); Paracas , Ica; RCOI confirmed as per RMI; RCOI confirmed as per CFSI, N/A, RCOI confirmed as per RMI, RCOI confirmed as per RMI., RCOI confirmed per RMI, R | Minsur | Minsur | Recycled, Scrap and mines, from San Rafel Mine, Peru | 0 | San Rafael | RCOI confirmed as per RMI. | Paracas , Ica; Funsur; Fundición Pisco; Minsur-Mine; San Rafael, Puno; RCOI confirmed as per RMI; San Rafael; Huanui Tin Mining and Colquiri Tin | Paracas , Ica | San Rafael | Recycled, Scrap and mines, from San Rafel Mine, Peru | 0 | San Rafael | RCOI confirmed as per RMI. | Paracas , Ica; Funsur; Fundición Pisco; Minsur-Mine; San Rafael, Puno; RCOI confirmed as per RMI; San Rafael; Huanui Tin Mining and Colquiri | San Rafael Mine, Minsur | 0, Datun Tin Mine, Malage Tin Mine,Songshujiao Tin Mine, From San Rafael, Puno, Tin Mine located in Puno region in the eastern cordillera of the Andes, Huanui Tin Mining and Colquiri Tin Mining, Paracas, Recycled/Scrap, Ica, San Rafael Mine, Minsur-Mine,</t>
  </si>
  <si>
    <t>Australia, Brazil, China, Indonesia, Malaysia, Myanmar, Peru, Russian Federation, Spain, United Kingdom, Viet Nam | Peru | Argentina, Austria, Belgium, Brazil, Cambodia, Canada, Chile, China, Colombia, Ecuador, Ethiopia, Germany, Guyana, Hungary, India, Japan, Kazakhstan, Korea, Luxembourg, Malaysia, Mongolia, Myanmar, Namibia, Niger, Peru, Portugal, Recycled/Scrap, Taiwan, T | Peru, China, Thailand, Malaysia, Recycled/Scrap, Myanmar, Cambodia, Kazakhstan, Portugal, Mongolia, Austria, Luxembourg, Guyana, Republic Of Korea, Brazil, Chile, Laos, Ecuador, Colombia, Argentina, Hungary, Japan, India, Canada, Belgium, Namibia, Ethiopi | Puno - Peru | Myanmar, Cambodia, Malaysia, Kazakhstan, Portugal, Austria, Mongolia, Luxembourg, Guyana, Brazil, Korea, Republic of, Chile, Laos, Colombia, Ecuador, Argentina, Hungary, Japan, India, Canada, Belgium, Namibia, Taiwan, Peru, Ethiopia, Germany, Russian Fede | Recycled/Scrap, Peru, Brazil, Malaysia, Myanmar, Colombia, Mongolia, Portugal, Argentina, Germany, Canada, Korea, Cambodia, India, Japan, Austria, Chile, Ecuador, Belgium, Guyana, Hungary, Kazakhstan, Luxembourg, Namibia, Ethiopia, China, Thailand, Niger, | RCOI confirmed per RMI | Myanmar, Cambodia, Malaysia, Kazakhstan, Portugal, Mongolia, Austria, Luxembourg, Guyana, Brazil, Korea, Republic of, Chile, Laos, Colombia, Ecuador, Argentina, Hungary, Japan, India, Canada, Belgium, Namibia, Taiwan, Peru, Ethiopia, Germany, Russian Fede | Myanmar, Cambodia, Malaysia, Kazakhstan, Portugal, Mongolia, Austria, Luxembourg, Guyana, Brazil, Korea, Republic of, Chile, Laos, Ecuador, Colombia, Argentina, Hungary, Japan, India, Canada, Belgium, Namibia, Taiwan, Peru, Ethiopia, Germany, Russian Fede | Not disclosed per LBMA | Australia, Brazil, China, Indonesia, Mongolia, Peru, Malaysia, Mongolia, Myanmar, Peru, Spain, Vietnam | Myanmar, Cambodia, Malaysia, Kazakhstan, Portugal, Austria, Mongolia, Luxembourg, Korea, Republic of, Guyana, Brazil, Chile, Laos, Ecuador, Colombia, Argentina, Hungary, Japan, India, Canada, Belgium, Namibia, Taiwan, Peru, Germany, Ethiopia, Russian Fede | San Isidro, Lima 27 Peru | Excludes Covered Countries and CAHRA | 0, Antauta, Melgar, Puno, Peru, Argentina, Australia, Austria, Belgium, Bolivia, Brazil, Cambodia, Canada, Chile, China, Colombia, Czech Republic, Djibouti, Ecuador, Egypt, Estonia, Ethiopia, France, Germany, Guyana, Hungary, India, Indonesia, Ireland, Is</t>
  </si>
  <si>
    <t>Bairro Guarapiranga,São Paulo</t>
  </si>
  <si>
    <t>RCOI confirmed as per RMI | Minercoa Tabboca | Pitinga Mine | Minercoa Tabboca, N/A, NA, RCOI confirmed as per CFSI, RCOI confirmed as per RMI, RCOI confirmed as per RMI., RCOI confirmed per RMI, Yunnan Gejiu | From Minerarco Pitinga | 0 | RCOI confirmed as per RMI. | From Pitinga, Minercoa Tabboca, A&amp;IR MINING; Tin Mine in Brazil; Mineração Taboca S.A. , Brazil; Pitinga; Patinga- Amazonas, Brazil | L1 | RCOI confirmed per RMI | From Pitinga, Minercoa Tabboca, A | Smelter ID 2BRA018 | RCOI confirmed per RMI | according to:  http://www.responsiblemineralsinitiative.org, Mina de Pitinga - Presidente Figueiredo - AM, Minercoa Tabboca, Patinga- Amazonas, Recycled/Scrap, Minerarco Pitinga, A&amp;amp;LR Mining, Minercoa Tabboca, RCOI confirmed as per RMI, RCOI confirmed</t>
  </si>
  <si>
    <t>Australia, Brazil, China, Colombia, Indonesia | RCOI confirmed as per RMI | Argentina, Australia, Austria, Belgium, Brazil, Cambodia, Canada, Chile, China, Colombia, Djibouti, Ecuador, Egypt, Estonia, Ethiopia, France, Germany, Guyana, Hungary, India, Indonesia, Ireland, Israel, Japan, Kazakhstan, Recycled/Scrap, Thailand | Brazil, Thailand, China, Argentina, Australia, Austria, Belgium, Bolivia, Cambodia, Canada, Chile, Colombia, Ivory Coast, Czech Republic, Djibouti, Ecuador, Egypt, Estonia, Ethiopia, France, Germany, Guyana, Hungary, India, Indonesia, Ireland, Israel, Jap | Sao Paulo Brazil | Brazil, Thailand | Recycled/Scrap, Brazil, Thailand, China, Australia, Germany, Colombia, Argentina, Indonesia, Belgium, Ireland, Japan, Ethiopia, France, India, Canada, Austria, Chile, Ecuador, Cambodia, Djibouti, Egypt, Estonia, Guyana, Hungary, Israel, Kazakhstan | Not disclosed per LBMA | Australia, Brazil, China, Indonesia | Amazon, Brazil | Brazil, Thailand, Brazil, Thailand, China, Argentina, Australia, Austria, Belgium, Bolivia, Cambodia, Canada, Chile, Colombia, Ivory Coast, Czech Republic, Djibouti, Ecuador, Egypt, Estonia, Ethiopia, France, Germany, Guyana, Hungary, India, Indonesia, Ir | Argentina, Australia, Austria, Belgium, Brazil, Cambodia, Canada, Chile, China, Colombia, Djibouti, Ecuador, Egypt, Estonia, Ethiopia, France, Germany, Guyana, Hungary, India, Indonesia, Ireland, Israel, Japan, Kazakhstan, Recycled/Scrap, Thailand | Recyc | Excludes Covered Countries and CAHRA | L1, Sao Paulo Brazil | Argentina, Australia, Austria, Belgium, Brazil, Cambodia, Canada, Chile, China, Colombia, Djibouti, Ecuador, Egypt, Estonia, Ethiopia, France, Germany, Guyana, Hungary, India, Indonesia, Ireland, Israel, Japan, Kazakhstan, Recycled/Scrap, Thailand | Brazi | Brazil</t>
  </si>
  <si>
    <t>Twinsburg, Ohio</t>
  </si>
  <si>
    <t>Recycled, Scrap and mines | 0 | Some are recyled/scrap sourced but not all. | LR, R/S | RCOI confirmed per RMI | Some are recycled/scrap sourced but not all. | 0 | NA | Recycled scrap material | Recycled or scrap, and mining not disclosed by supplier | So | Recycled scrap material | RCOI confirmed per RMI, Recycled scrap material, Some are recycled or scrap sourced but not all. , Some are recyled/scrap sourced but not all. | Recycled, Scrap and mines | 0 | Some are recyled/scrap sourced but not all. | LR, R/S | RCOI confirmed per RMI | Some are recycled/scrap sourced but not all. | RCOI Validated by RMI protocols | Some are recycled/scrap sourced but not all. | Recycled scrap | RCOI confirmed per RMI | 0, CANADA | Some are recycled or scrap sourced but not all. | Recycled, Scrap | Some are recycled or scrap sourced but not all | not available | CANADA | Some are recycled or scrap sourced but not all. | Some are recycled or scrap sourced but not all | Re</t>
  </si>
  <si>
    <t>Argentina, Austria, Belgium, Brazil, Canada, Chile, China, Hungary, India, Japan, Luxembourg, Malaysia, Myanmar, Peru, Portugal, Recycled/Scrap, United States of America | Argentina, Austria, Belgium, Brazil, Cambodia, Canada, Chile, Colombia, Ecuador, Eritrea, Ethiopia, Guyana, Hungary, India, Japan, Kazakhstan, Korea, Luxembourg, Malaysia, Mongolia, Myanmar, Namibia, Peru, Portugal, Recycled/Scrap, Taiwan, United States | Argentina, Austria, Belgium, Brazil, Cambodia, Canada, Chile, Colombia, Ecuador, Eritrea, Ethiopia, Guyana, Hungary, India, Japan, Kazakhstan, Korea, Luxembourg, Malaysia, Mongolia, Myanmar, Namibia, Peru, Portugal, Recycled/Scrap, Taiwan, United States | | USA, Recycled/Scrap | Recycled | United States | Recycled scrap material | Recycled/Scrap, United States | Not disclosed per LBMA | Argentina, Austria, Belgium, Brazil, Canada, Chile, China, Hungary, India, Japan, Republic of Korea, Luxembourg, Malaysia, Mongolia, Myanmar, Peru, Portugal, United States | Does not source from DRC or covered countries, Excludes Covered Countries and CAHRA, Mineral sourcing LR,R/S, Excludes Covered Countries and CAHRA, RCOI confirmed per RMI, Recycled scrap material, Some are recyled/scrap sourced but not all., the DRC or an | Excludes Covered Countries and CAHRA | Argentina, Austria, Belgium, Brazil, Cambodia, Canada, Chile, Colombia, Ecuador, Eritrea, Ethiopia, Guyana, Hungary, India, Japan, Kazakhstan, Korea, Luxembourg, Malaysia, Mongolia, Myanmar, Namibia, Peru, Portugal, Recycled/Scrap, Taiwan, United States,</t>
  </si>
  <si>
    <t>Butterworth, Pulau Pinang</t>
  </si>
  <si>
    <t>Malaysia Smelting Corporation Bhd. | The Great Lakes Mine.
Please refer to iTSCi for list of mines. | owened by Malaysia Smelting Corporation Berhad | VARIOUS | N/A, owened by Malaysia Smelting Corporation Berhad, Owned by Malaysia Smelting Corporation Berhad., RAHMAN HYDRAULIC TIN SDN BHD, Rahman Hydraulic Tin Sdn. Bhd., RCOI confirmed as per RMI, RCOI confirmed as per RMI; RCOI confirmed as per CFSI, RCOI confi | Compliant Tin Smelter  (list in CFS) | From Minsur Mining,Rahman Hydraulic Tin Sdn. Bhd. | Nondisclosure | 0 | recycled or scrap | Some are recycled/scrap, covered countries and DRC sourced but not all. | NO; Information not provided by smelter; owened by Malaysia Smelting Corporation Berhad; | Rahman Hydraulic Tin Sdn. Bhd. | RCOI confirmed per RMI | RAHMAN HYDRAULIC TIN SDN BHD | VARIOUS | Rwanda | From Minsur Mining,Rahman Hydraulic Tin Sdn. Bhd. | Nondisclosure | 0 | recycled or scrap | Some are recycled/scrap, covered countries and DRC sourced but not all. | NO; Information not provided by smelter | Substrate/ Compound/ Solderball/ Plating Chemical|Indium</t>
  </si>
  <si>
    <t>Argentina, Australia, Austria, Belgium, Brazil, Burundi, Canada, China, Colombia, Democratic Republic of the Congo, Egypt, France, Germany, Hungary, India, Indonesia, Ireland, Israel, Luxembourg, Malaysia, Myanmar, Netherlands, Nigeria, Peru, Recycled/Scr | MALAYSIA, COVERED COUNTRIES, NIGERIA, USA | Ãland Islands, Angola, Argentina, Australia, Austria, Belgium, Brazil, Burundi, Cambodia, China, Colombia, Congo, Democratic Republic of Congo, Ecuador, Guyana, Hungary, India, Indonesia, Kazakhstan, Korea, Luxembourg, Malaysia, Mongolia, Mozambique, Myan | Malaysia | Malaysia, Australia, 
DRC, Rwanda, Nigeria,
Russia, Brazil | Rwanda, Malaysia, China, DRC or an adjoining country (Covered Countries), Burundi, Uganda, Recycled/Scrap, Indonesia, Australia, Peru, Angola, Myanmar, Angola, Cambodia, Kazakhstan, Austria, Mongolia, Mozambique, Luxembourg, Republic Of Korea, Guyana, Lao | MALAYSIA | DRC- Congo (Kinshasa), Myanmar, Angola, Cambodia, Malaysia, Kazakhstan, Austria, Mongolia, Mozambique, Luxembourg, Korea, Republic of, Guyana, Laos, Colombia, Ecuador, Argentina, South Sudan, Hungary, Tanzania, Zambia, Congo (Brazzaville), India, Belgium, | Recycled/Scrap, Malaysia, Burundi, Uganda, Australia, Indonesia, Myanmar, Mongolia, Korea, Kazakhstan, India, Austria, Cambodia, Luxembourg, Colombia, Argentina, Guyana, Belgium, Ecuador, Hungary, United States, Angola, China, Mozambique, Tanzania, Zambia | DRC- Congo (Kinshasa), Myanmar, Angola, Cambodia, Malaysia, Kazakhstan, Austria, Mongolia, Mozambique, Luxembourg, Korea, Republic of, Guyana, Laos, Ecuador, Colombia, Argentina, Hungary, South Sudan, Tanzania, Zambia, Congo (Brazzaville), India, Belgium, | Not disclosed per LBMA | Argentina, Australia, Austria, Belgium, Brazil, Burundi, Canada, China, Congo, Democratic Republic of the Congo, Estonia, France, Germany, Hungary, India, Indonesia, Ireland, Israel, Republic of Korea, Luxembourg, Malaysia, Mongolia, Myanmar, Netherlands, | DRC- Congo (Kinshasa), Myanmar, Angola, Cambodia, Malaysia, Kazakhstan, Mongolia, Austria, Mozambique, Luxembourg, Guyana, Korea, Republic of, Laos, Ecuador, Colombia, Argentina, Hungary, South Sudan, Tanzania, Zambia, Congo (Brazzaville), India, Belgium, | DRC, RWANDA, NIGERIA, AUSTRALIA, MALAYSIA, BRAZIL, | Compliant Tin Smelter  (list in CFS) | Includes Covered Countries and CAHRA | Malaysia.Rwanda  the southern Katanga Province of the DRC that is not within the recognised conflict areas of Eastern DRC. | Ãland Islands, Angola, Argentina, Australia, Austria, Belgium, Brazil, Burundi, Cambodia, China, Colombia, Congo, Democratic Repub | DRC, Rwanda, Nigeria,Russia, Brazil,Australia, Malaysia</t>
  </si>
  <si>
    <t>Laibin, Guangxi Zhuangzu Zizhiqu</t>
  </si>
  <si>
    <t>Gaofeng,tongkeng | N/A, owened by Malaysia Smelting Corporation Berhad, RCOI confirmed per RMI, Some are recycled or scrap sourced but not all. , Some are recyled/scrap sourced but not all. | Tin Mine in Indonesia(No Name of Tim Mine) | From Liuzhou,Laibin,Guangxi | 0 | Guangxi mine | RCOI confirmed as per RMI. | laibin; owened by Malaysia Smelting Corporation Berhad; Guangxi Dachang Mine; Recycled | L1 | RCOI confirmed per RMI | laibin; owene | RCOI confirmed per RMI | Gaofeng,tongkeng | Tin Mine in Indonesia(No Name of Tim Mine) | From Liuzhou,Laibin,Guangxi | 0 | Guangxi mine | RCOI confirmed as per RMI. | laibin; owened by Malaysia Smelting Corporation Berhad; Guangxi Dachang Mine; Recycled | L1 | RCOI confirmed per | 0, according to:  http://www.responsiblemineralsinitiative.org, Gaofeng,tongkeng, Guangxi Dachang Mine, Recycled/Scrap, Owned By Malaysia Smelting Corporation Berhad, Tongkeng, Gaofeng, RCOI confirmed per RMI, RECYCLED | INDONESIA | From Myanmar, Liuzhou</t>
  </si>
  <si>
    <t>Argentina, Australia, Brazil, Bolivia (Plurinational State of), Canada, China, Indonesia, Japan, Malaysia, Mexico, Myanmar, Peru, Portugal, Recycled/Scrap, Russian Federation, Switzerland, Thailand, United States of America | Ãland Islands, Argentina, Australia, Bolivia (Plurinational State of), Brazil, Canada, China, Indonesia, Japan, Malaysia, Mexico, Mongolia, Myanmar, Niger, Nigeria, Peru, Portugal, Recycled/Scrap, Russian Federation, Switzerland, Thailand, United States | China, Recycled/Scrap, Malaysia, Mexico, Russia, DRC or an adjoining country (Covered Countries), Switzerland, USA, Indonesia, Bolivia, Canada, Brazil, Australia, Japan | guangxi,china | Russian Federation, United States, China, Mexico, Switzerland, Indonesia | Recycled/Scrap, China, Indonesia, United States, Mexico, Switzerland, Malaysia, Australia, Brazil, Japan, Canada, Russian Federation | Not disclosed per LBMA | Argentina, Australia, Bolivia (Plurinational State of), Brazil, Canada, China, Indonesia, Japan, Malaysia, Mexico, Mongolia, Myanmar, Niger, Nigeria, Peru, Portugal, Russian Federation, Switzerland, Thailand, United States | CHINA, China, Recycled/Scrap, Malaysia, Mexico, Russia, DRC or an adjoining country (Covered Countries), Switzerland, USA, Indonesia, Bolivia, Canada, Brazil, Australia, Japan, Does not source from DRC or covered countries, Excludes Covered Countries and | Ãland Islands, Argentina, Australia, Bolivia (Plurinational State of), Brazil, Canada, China, Indonesia, Japan, Malaysia, Mexico, Mongolia, Myanmar, Niger, Nigeria, Peru, Portugal, Recycled/Scrap, Russian Federation, Switzerland, Thailand, United States | | Excludes Covered Countries and CAHRA</t>
  </si>
  <si>
    <t>NA, Not disclosed by supplier, RCOI confirmed as per RMI., RCOI confirmed per RMI | Not disclosed by supplier | 0 | RCOI confirmed as per RMI. | L1 | RCOI confirmed per RMI | RCOI confirmed as per RMI. | Gejiu &amp; Yunnan China | Shoud validate RCOI per RMI protocols | RCOI confirmed as per RMI. | Not disclosed by supplier | 0 | RCOI confir | RCOI confirmed as per RMI | not available | INDONESIA | Some are recycled or scrap sourced but not all | Some are recycled, scrap sourced but not all. | Not disclosed by supplier | Some are recycled, scrap sourced but not all. | Not disclosed by supplier | 0, INDONESIA | RCOI confirmed as per RMI | not available | INDONESIA | Some are recycled or scrap sourced but not all | Some are recycled, scrap sourced but not all. | Not disclosed by supplier | Some are recycled, scrap sourced but not all. | Not disclos</t>
  </si>
  <si>
    <t>Argentina, Australia, Brazil, Canada, Chile, China, Colombia, Germany, Hong Kong, Indonesia, Ireland, Japan, Malaysia, Mongolia, Myanmar, Niger, Nigeria, Peru, Portugal, Recycled/Scrap, Russian Federation, Thailand, United Kingdom, United States | China, Recycled/Scrap, Indonesia, Brazil, Malaysia | China | Not disclosed per LBMA | Australia, Brazil, China, Indonesia, Malaysia, Mongolia, Peru, Portugal, Russian Federation | China, China, Recycled/Scrap, Indonesia, Brazil, Malaysia, Excludes Covered Countries and CAHRA, Mineral sourcing LR, Excludes Covered Countries and CAHRA, NA, No reason to believe sources from DRC or covered countries, RCOI confirmed as per RMI., RCOI co | Argentina, Australia, Brazil, Canada, Chile, China, Colombia, Germany, Hong Kong, Indonesia, Ireland, Japan, Malaysia, Mongolia, Myanmar, Niger, Nigeria, Peru, Portugal, Recycled/Scrap, Russian Federation, Thailand, United Kingdom, United States | Recycle</t>
  </si>
  <si>
    <t>NA, Not disclosed by supplier, RCOI confirmed as per RMI., RCOI confirmed per RMI | not available | 0 | RCOI confirmed as per RMI. | Yunnan Gejiu; Gejiu Zili Mining&amp;Smelting Co., Ltd. | L1 | RCOI confirmed per RMI | Yunnan Gejiu; Gejiu Zili Mining&amp;Smelting Co., Ltd. | RCOI confirmed as per RMI. | China | China | RCOI confirmed as per RMI | not available | 0 | RCOI confirmed as per RMI. | Yunnan Gejiu; Gejiu Zili Mining&amp;Smelting Co., Ltd. | L1 | RCOI confirmed per RMI | Yunnan Gejiu; Gejiu Zili Mining&amp;Smelting Co., Ltd. | RCOI confirmed as per RMI. | China | Not disclosed by supplier | L1 | | 0, Not disclosed by supplier, Yunnan Gejiu | 0, CHINA, L1, N/A, No information, not available, not available | RCOI confirmed as per RMI | Excludes Covered Countries, Not disclosed by supplier, RCOI confirmed as per RMI., RCOI confirmed per RMI, Unknown, but some recycled/scrap, Yunnan Gejiu</t>
  </si>
  <si>
    <t>Australia, Bolivia (Plurinational State of), Brazil, Canada, China, Colombia, Democratic Republic of Congo, Ethiopia, France, Indonesia, Ireland, Madagascar, Malaysia, Mozambique, Myanmar, Recycled/Scrap, Russian Federation, Spain, Thailand, United States | China, Brazil, Indonesia, Recycled/Scrap, Bolivia, USA | China, Brazil, Indonesia | Not disclosed per LBMA | Australia, Bolivia (Plurinational State of), Brazil, China, Colombia, Indonesia, Ireland, Malaysia, Myanmar, Russian Federation | China, Brazil, Indonesia, China, Brazil, Indonesia, Recycled/Scrap, Bolivia, USA, Does not source from DRC or covered countries, Excludes Covered Countries and CAHRA, Mineral sourcing L1 based on RMAP-RMI's RCOI data, Excludes Covered Countries and CAHRA, | 0, Australia, Bolivia (Plurinational State of), Brazil, Canada, China, Colombia, Democratic Republic of Congo, Ethiopia, France, Indonesia, Ireland, Madagascar, Malaysia, Mozambique, Myanmar, Recycled/Scrap, Russian Federation, Spain, Thailand, United Sta</t>
  </si>
  <si>
    <t>Gejiu &amp; Yunnan China | /, Gejiu &amp;amp; Yunnan China, Gejiu Non-Ferrous Metal Processing Co., Ltd., NA, Not DRC, RCOI confirmed as per RMI., RCOI confirmed per RMI, Yunnan Gejiu | From Gejiu,Yunnan,Tianshui Longbo | 0 | RCOI confirmed as per RMI. | Gejiu Non-Ferrous Metal Processing Co., Ltd.; Yunnan Tin Group (Holding) Company Limited; Nandan; Not DRC; Obtained a declaration  letter form the smelter.; Concentrate Tin; Mines in Gej | Anode | 0, according to:  http://www.responsiblemineralsinitiative.org, Gejiu &amp;amp; Yunnan China | BELGIUM | From Gejiu &amp;amp; Yunnan China, Guangxi Laibing | 九二工业基地 | Yunnan Gejiu | From Gejiu &amp;amp; Yunnan China | Various mines + recycled + scrap | RCOI confirmed</t>
  </si>
  <si>
    <t>Australia, Bolivia (Plurinational State of), Brazil, China, Indonesia, Malaysia, Myanmar, Peru, Russian Federation, Spain, United Kingdom, Viet Nam | Argentina, Austria, Belgium, Brazil, Cambodia, Canada, Chile, China, Colombia, Ecuador, Ethiopia, Germany, Guyana, Hungary, India, Indonesia, Japan, Kazakhstan, Korea, Luxembourg, Malaysia, Mongolia, Myanmar, Namibia, Peru, Portugal, Recycled/Scrap, Taiwa | Myanmar, Cambodia, Malaysia, Kazakhstan, Portugal, Mongolia, Austria, Luxembourg, Guyana, Republic Of Korea, Brazil, Chile, Laos, Ecuador, Colombia, Argentina, Hungary, Japan, India, Canada, Belgium, Namibia, China, Peru, Germany, Ethiopia, Russia, Vietna | China | Myanmar, Cambodia, Malaysia, Kazakhstan, Portugal, Austria, Mongolia, Luxembourg, Korea, Republic of, Brazil, Guyana, Chile, Laos, Colombia, Ecuador, Argentina, Hungary, Japan, India, Canada, Belgium, Namibia, Taiwan, Peru, Germany, Ethiopia, Russian Fede | Recycled/Scrap, China, Brazil, Colombia, Malaysia, Mongolia, Myanmar, Portugal, Argentina, Peru, Belgium, Canada, Austria, Chile, Ecuador, India, Japan, Cambodia, Guyana, Hungary, Kazakhstan, Korea, Luxembourg, Ethiopia, Namibia, Germany, Indonesia, Thail | Myanmar, Cambodia, Malaysia, Kazakhstan, Portugal, Austria, Mongolia, Luxembourg, Korea, Republic of, Guyana, Brazil, Chile, Laos, Ecuador, Colombia, Argentina, Hungary, Japan, India, Canada, Belgium, Namibia, Taiwan, Peru, Germany, Ethiopia, Russian Fede | Myanmar, Cambodia, Malaysia, Kazakhstan, Portugal, Austria, Mongolia, Luxembourg, Brazil, Korea, Republic of, Guyana, Chile, Laos, Colombia, Ecuador, Argentina, Hungary, Japan, India, Canada, Belgium, Namibia, Taiwan, Peru, Germany, Ethiopia, Russian Fede | Not disclosed per LBMA | Australia, Bolivia (Plurinational State of), Brazil, China, Indonesia, Malaysia, Mongolia, Myanmar, Peru, Spain, Vietnam | Myanmar, Cambodia, Malaysia, Kazakhstan, Portugal, Mongolia, Austria, Luxembourg, Korea, Republic of, Brazil, Guyana, Chile, Laos, Ecuador, Colombia, Argentina, Hungary, Japan, India, Canada, Belgium, Namibia, Taiwan, Peru, Germany, Ethiopia, Russian Fede | Excludes Covered Countries and CAHRA | CHINA
recycled</t>
  </si>
  <si>
    <t>Chmielów, Podkarpackie</t>
  </si>
  <si>
    <t>RCOI confirmed as per RMI | recycled | scrap | N/A, NA, RCOI confirmed per RMI, Some are recycled, scrap sourced but not all. , Some are recyled/scrap sourced but not all. | Not disclosed by supplier | 0 | recycled or "scrap" | RCOI confirmed as per RMI. | L1 | RCOI confirmed per RMI | Recyled, Scrap, Not disclosed by supplier | RCOI confirmed as per RMI. | recycled or "scrap" | Recycled or scrap | recycled or "scrap" | Recyc | RCOI confirmed per RMI | scrap | Not disclosed by supplier | 0 | recycled or "scrap" | RCOI confirmed as per RMI. | L1 | RCOI confirmed per RMI | Recyled, Scrap, Not disclosed by supplier | RCOI confirmed as per RMI. | recycled or "scrap" | Recycled or scrap | 0 | NA | Recyled, S | 0, according to:  http://www.responsiblemineralsinitiative.org, BRAZIL | Some are recycled or scrap sourced but not all. | Recyled, Scrap, Not disclosed by supplier | Recycled or scrap | Not disclosed | Some are recycled or scrap sourced but not all | Not</t>
  </si>
  <si>
    <t>Australia, Bolivia (Plurinational State of), Brazil, China, Germany, Indonesia, Ireland, Malaysia, Myanmar, Nigeria, Peru, Poland, Portugal,  Recycled/Scrap, Russian Federation, Thailand, United Kingdom | RCOI confirmed as per RMI | Andorra, Australia, Bolivia (Plurinational State of), Brazil, China, Colombia, Germany, Indonesia, Ireland, Kazakhstan, Malaysia, Mongolia, Myanmar, Niger, Nigeria, Peru, Poland, Portugal, Recycled/Scrap, Russian Federation, Thailand, United Kingdom | recycled | Poland, Bolivia, Recycled/Scrap, China, Brazil, Australia, Kazakhstan, Peru, Indonesia | Recycle/Scrap, China, Brazil, Poland, Bolivia, Australia, Kazakhstan, Peru, Indonesia | Recycled/Scrap, Poland, Brazil, China, Australia, Peru, Indonesia, Kazakhstan | Recycle/Scrap, China, Poland, Brazil, Australia, Bolivia, Kazakhstan, Peru, Indonesia | Not disclosed per LBMA | Australia, Bolivia (Plurinational State of), Brazil, China, Germany, Indonesia, Ireland, Malaysia, Mongolia, Myanmar, Niger, Nigeria, Peru, Poland, Portugal, Russian Federation, Thailand, United Kingdom | Recycle/Scrap, China, Poland, Brazil, Bolivia, Kazakhstan, Australia, Peru, Indonesia | scrap | Does not source from DRC or covered countries, Excludes Covered Countries and CAHRA, Mineral sourcing LR,R/S, N/A, NA, Poland, Bolivia, Recycled/Scrap, China, Brazil, Australia, Kazakhstan, Peru, Indonesia, RCOI confirmed per RMI, Recycle/Scrap, China, Br | Andorra, Australia, Bolivia (Plurinational State of), Brazil, China, Colombia, Germany, Indonesia, Ireland, Kazakhstan, Malaysia, Mongolia, Myanmar, Niger, Nigeria, Peru, Poland, Portugal, Recycled/Scrap, Russian Federation, Thailand, United Kingdom | Rec | Excludes Covered Countries and CAHRA | Andorra, Australia, Bolivia (Plurinational State of), Brazil, China, Colombia, Germany, Indonesia, Ireland, Kazakhstan, Malaysia, Mongolia, Myanmar, Niger, Nigeria, Peru, Poland, Portugal, Recycled/Scrap, Russian Federation, Thailand, United Kingdom | scr | Recycled</t>
  </si>
  <si>
    <t>Santa Barbara tin mine | Not disclosed by supplier | Not disclosed by supplier | Not disclosed by supplier | Santa Barbara tin mine | 0, No information, Not disclosed by supplier, Unknown, Unknown, but some recycled/scrap | 0, Not disclosed by supplier, Unknown, but some recycled/scrap | 0, No information, Not disclosed by supplier, Unknown, Unknown, but some recycled/scrap</t>
  </si>
  <si>
    <t>Brazil | Brazil, Recycled/Scrap, Taiwan | Taiwan, Brazil | Not disclosed per LBMA | Brazil, Does not source from DRC or covered countries, Excludes Covered Countries and CAHRA, Taiwan, Brazil, Unknown | Brazil, Recycled/Scrap, Taiwan | Brazil, Taiwan | Brazil | DRC or an adjoining country (Covered Countries), Myanmar, Angola, Cambodia, Malaysia, Kazakhstan, Portugal, Mongolia, Austria, Luxembourg, Guyana, Brazil, Republic Of Korea, Chile, Laos, Colombia, | Includes CAHRA | BRAZIL | From Brazil and Taiwan | Brazil, Brazil, Recycled/Scrap, Taiwan, Brazil, Taiwan, DRC, Angola, Burundi, Central African Republic, Rwanda, South Sudan, Tanzania, Uganda, Zambia, Argentina, Australia, Austria, Belgium, Bolivia, Brazil, Cambodia, Canada, Chile, China, Colombia, Djibo | Brazil, Brazil, Recycled/Scrap, Taiwan, Brazil, Taiwan, Brazil, Taiwan, Recycled/Scrap, India, Indonesia, Australia, Austria, Canada, Chile, China, France, Germany, Japan, Malaysia, Mongolia, Peru, Singapore, Switzerland, Thailand, United States, Angola,</t>
  </si>
  <si>
    <t>Bolivia  State owned &amp; Private Mines | Ariquemes, Rodovia, Huanuni tin mine, N/A, NA, NO, Not disclosed by supplier, RCOI confirmed as per RMI., RCOI confirmed per RMI | 0 | Bolivia  State owned &amp; Private Mines | RCOI confirmed as per RMI. | L1 | RCOI confirmed per RMI | EM Vinto; Bolivia  State owned Mine &amp; Private Mines; Vinto; Bolivia  State owned &amp; Private Mines; unknown | RCOI confirmed as per RMI. | Bolivia  State o | RCOI confirmed per RMI | Bolivia  State owned &amp; Private Mines | 0 | Bolivia  State owned &amp; Private Mines | RCOI confirmed as per RMI. | L1 | RCOI confirmed per RMI | EM Vinto; Bolivia  State owned Mine &amp; Private Mines; Vinto; Bolivia  State owned &amp; Private Mines; unknown | RCOI c | 0, according to:  http://www.responsiblemineralsinitiative.org, Bolivia  State owned &amp;amp; Private Mines, Em Vinto, Huanuni, Bolivia State Owned &amp;amp; Private Mines, Colquiri, Vinto, Barrosquira, RCOI confirmed per RMI, VIET NAM | From Bolivia  State owne</t>
  </si>
  <si>
    <t>Australia, Bolivia (Plurinational State of), Brazil, China, Indonesia, Malaysia, Myanmar, Peru, Russian Federation, Spain, United Kingdom, Viet Nam | Argentina, Austria, Belgium, Bolivia (Plurinational State of), Brazil, Cambodia, Canada, Chile, China, Colombia, Congo, Democratic Republic of Congo, Ecuador, Guyana, Hungary, India, Indonesia, Ireland, Japan, Kazakhstan, Korea, Luxembourg, Malaysia, Mong | Bolivia, Brazil, China, Canada, Indonesia, Malaysia, Peru, Recycled/Scrap, DRC or an adjoining country (Covered Countries), Myanmar, Cambodia, Kazakhstan, Portugal, Austria, Mongolia, Luxembourg, Guyana, Republic Of Korea, Chile, Laos, Colombia, Ecuador, | DRC- Congo (Kinshasa), Myanmar, Cambodia, Malaysia, Kazakhstan, Portugal, Austria, Mongolia, Luxembourg, Brazil, Guyana, Korea, Republic of, Chile, Laos, Ecuador, Colombia, Argentina, Hungary, Japan, Congo (Brazzaville), India, Canada, Belgium, Namibia, T | Recycled/Scrap, Malaysia, Mongolia, Myanmar, Portugal, Brazil, Austria, Cambodia, Guyana, Kazakhstan, Korea, Luxembourg, Colombia, Chile, Argentina, Canada, Ecuador, Namibia, Japan, India, Hungary, Belgium, Peru, Indonesia, China, Ireland, Niger, Nigeria, | DRC- Congo (Kinshasa), Myanmar, Cambodia, Malaysia, Kazakhstan, Portugal, Austria, Mongolia, Luxembourg, Guyana, Brazil, Korea, Republic of, Chile, Laos, Ecuador, Colombia, Argentina, Hungary, Japan, Congo (Brazzaville), India, Canada, Belgium, Namibia, T | DRC- Congo (Kinshasa), Myanmar, Cambodia, Malaysia, Kazakhstan, Portugal, Mongolia, Austria, Luxembourg, Brazil, Korea, Republic of, Guyana, Chile, Laos, Ecuador, Colombia, Argentina, Hungary, Japan, Congo (Brazzaville), India, Canada, Belgium, Namibia, T | Not disclosed per LBMA | Australia, Bolivia (Plurinational State of), Brazil, China, Indonesia, Malaysia, Mongolia, Myanmar, Peru, Spain, Vietnam | DRC- Congo (Kinshasa), Myanmar, Cambodia, Malaysia, Kazakhstan, Portugal, Mongolia, Austria, Luxembourg, Guyana, Korea, Republic of, Brazil, Chile, Laos, Colombia, Ecuador, Argentina, Hungary, Japan, Congo (Brazzaville), India, Canada, Belgium, Namibia, T | Bolivia | Excludes Covered Countries and CAHRA | BOLIVIA (PLURINATIONAL STATE OF)</t>
  </si>
  <si>
    <t>Recaycled | Recycled, Scrap and mines | 0 | Recyled/Scrap | R/S | Recycled, Scrap | Not disclosed by supplier | Recyled/Scrap | recycled | Recycled, Scrap | 0 | Recycled | recycled | Not disclosed by supplier | Recycled, Scrap | Not disclosure | RCOI confirmed per RM | scrap | RCOI confirmed per RMI, Recaycled, Scrap, Recycled, Recycled, Scrap, Recyled/Scrap, scrap | Recycled, Scrap and mines | 0 | Recyled/Scrap | R/S | Recycled, Scrap | Not disclosed by supplier | Recyled/Scrap | recycled | Recycled, Scrap | recycled | RCOI Validated by RMI protocols | Recyled/Scrap | Recycled, Scrap and mines | 0 | Recyled/Scrap | R | RCOI confirmed per RMI | Recaycled, Scrap | 0, Mines From Huckleberry and Recycled/Scrap, RCOI confirmed per RMI
Recycled, Recaycled, Recycled, recycled | INDONESIA | Not disclosed by supplier | RCOI confirmed as per RMI | RCOI confirmed as per CFSI | recycled | Not disclosed by supplier | INDONESI | 0, Huckleberry, JAPAN, Mines From Huckleberry and Recycled/Scrap, No information, RCOI confirmed per RMI, Recaycled, Scrap, Recycled, recycled | INDONESIA | Not disclosed by supplier | RCOI confirmed as per RMI | RCOI confirmed as per CFSI | recycled | No</t>
  </si>
  <si>
    <t>Argentina, Austria, Belgium, Brazil, Canada, Chile, Germany, Hungary, India, Japan, Luxembourg, Malaysia, Peru, Portugal, Recycled/Scrap | Recycled | Argentina, Austria, Belgium, Brazil, Cambodia, Canada, Chile, Colombia, Ecuador, Ethiopia, Germany, Guyana, Hungary, India, Japan, Kazakhstan, Korea, Luxembourg, Malaysia, Mongolia, Myanmar, Namibia, Panama, Peru, Portugal, Recycled/Scrap, Taiwan | Argentina, Austria, Belgium, Brazil, Cambodia, Canada, Chile, Colombia, Ecuador, Ethiopia, Germany, Guyana, Hungary, India, Japan, Kazakhstan, Korea, Luxembourg, Malaysia, Mongolia, Myanmar, Namibia, Panama, Peru, Portugal, Recycled/Scrap, Taiwan | No kno | Recycled/Scrap | No known country of origin | Recycled/Scrap, Japan | Not disclosed per LBMA | Argentina, Austria, Belgium, Brazil, Canada, Chile, Germany, Hungary, India, Japan, Luxembourg, Malaysia, Peru, Portugal, Republic of Korea | Does not source from DRC or covered countries, Mineral sourcing R/S, No known country of origin, RCOI confirmed per RMI, Recycled, Recycled , Scrap, Recycled/Scrap, Recycled/Scrap Only, Recyled/Scrap, scrap | Argentina, Austria, Belgium, Brazil, Cambodia, Canada, Chile, Colombia, Ecuador, Ethiopia, Germany, Guyana, Hungary, India, Japan, Kazakhstan, Korea, Luxembourg, Malaysia, Mongolia, Myanmar, Namibia, Panama, Peru, Portugal, Recycled/Scrap, Taiwan | Recycl | Recycled/Scrap Only | Recaycled, Scrap | Argentina, Austria, Belgium, Brazil, Cambodia, Canada, Chile, Colombia, Ecuador, Ethiopia, Germany, Guyana, Hungary, India, Japan, Kazakhstan, Korea, Luxembourg, Malaysia, Mongolia, Myanmar, Namibia, Panama, Peru, Portugal, Recycled/Scrap, Taiwan, Canada, | Recycled , Scrap</t>
  </si>
  <si>
    <t>Pangkalan Baru,Kepulauan Bangka Belitung</t>
  </si>
  <si>
    <t>Tin mine in Bangka Island | LR | PT Premium Tin Indonesia | Tin mine in Bangka Island</t>
  </si>
  <si>
    <t>Indonesia | Due diligence results pending | Due diligence results pending | Not disclosed per LBMA | Mineral sourcing not disclosed per RMI | Due diligence results pending | INDONESIA; UNKNOWN | Myanmar, Cambodia, Malaysia, Kazakhstan, Portugal, Mongolia, Austria, Luxembourg, Korea, Republic of, Gu | Bangka | Myanmar, Cambodia, Malaysia, Kazakhstan, Portugal, Austria, Mongolia, Luxembourg, Korea, Republic of, Guyana, Brazil, Chile, Laos, Ecuador, Colombia, Argentina, Hungary, Japan, India, Canada, Belgium, Namibia, Taiwan, Peru, Germany, Ethiopia, Russian Fede | Myanmar, Cambodia, Malaysia, Kazakhstan, Portugal, Mongolia, Austria, Luxembourg, Brazil, Korea, Republic of, Guyana, Chile, Laos, Ecuador, Colombia, Argentina, Hungary, Japan, India, Canada, Belgium, Namibia, Taiwan, Peru, Germany, Ethiopia, Russian Fede | Not disclosed per LBMA | Australia, Brazil, China, Indonesia, Malaysia, Mongolia, Myanmar, Peru, Spain, Vietnam | Myanmar, Cambodia, Malaysia, Kazakhstan, Portugal, Austria, Mongolia, Luxembourg, Guyana, Brazil, Korea, Republic of, Chile, Laos, Ecuador, Colombia, Argentina, Hungary, Japan, India, Canada, Belgium, Namibia, Taiwan, Peru, Germany, Ethiopia, Russian Fede | Myanmar, Cambodia, Malaysia, Kazakhstan, Portugal, Austria, Mongolia, Luxembourg, Korea, Republic of, Guyana, Brazil, Chile, Laos, Colombia, Ecuador, Argentina, Hungary, Japan, India, Canada, Belgium, Namibia, Taiwan, Peru, Germany, Ethiopia, Russian Fede | Due diligence results pending | Due diligence results pending | INDONESIA; UNKNOWN | Myanmar, Cambodia, Malaysia, Kazakhstan, Portugal, Mongolia, Austria, Luxembourg, Korea, Republic of, Guyana, Brazil, Chile, Laos, Colombia, Ecuador, Argentina, Hungary, | Excludes Covered Countries and CAHRA | INDONESIA | Due diligence results pending, Excludes Covered Countries and CAHRA, Indonesia | Due diligence results pending, Excludes Covered Countries and CAHRA, Mineral sourcing not disclosed per RMI, Unknown</t>
  </si>
  <si>
    <t>Altoona, Pennsylvania</t>
  </si>
  <si>
    <t>N/A, Not disclosed by supplier, RCOI confirmed per RMI, Some are recycled, scrap, covered countries or DRC sourced but not all. , Some are recyled/scrap sourced but not all. | Recycled, Scrap and mines | 0 | Some are recycled/scrap sourced but not all. | Recycled | LR, R/S | RCOI confirmed per RMI | Some are recycled or scrap sourced but not all. | Recycled | Some are recycled/scrap sourced but not all. | Recycled, Scrap | RCOI | RCOI confirmed per RMI | Recycled, Scrap and mines | 0 | Some are recycled/scrap sourced but not all. | Recycled | LR, R/S | RCOI confirmed per RMI | Some are recycled or scrap sourced but not all. | Recycled | Some are recycled/scrap sourced but not all. | Recycled, Scrap | 0 | | 0, according to:  http://www.responsiblemineralsinitiative.org, JAPAN | Some are recycled, scrap, cover countries or DRC sourced but not all. | Recycled | Some are recycled or scrap sourced but not all. | RCOI Confirmed as per CSFI | Not disclosed | Some | 0, JAPAN | Some are recycled, scrap, cover countries or DRC sourced but not all. | Recycled | Some are recycled or scrap sourced but not all. | RCOI Confirmed as per CSFI | Not disclosed | Some are recycled or scrap sourced but not all | Some are recycled</t>
  </si>
  <si>
    <t>Argentina, Australia, Austria, Belgium, Brazil, Canada, Chile, China, Colombia, Egypt, France, Germany, Hungary, India, Indonesia, Ireland, Israel, Japan, Luxembourg, Malaysia, Myanmar, Netherlands, Nigeria, Peru, Portugal, Recycled/Scrap, Russian Federat | Argentina, Austria, Belgium, Brazil, Cambodia, Canada, Chile, China, Colombia, Ecuador, Ethiopia, Germany, Guyana, Hungary, India, Japan, Jersey, Kazakhstan, Korea, Luxembourg, Malaysia, Mongolia, Myanmar, Namibia, Peru, Portugal, Recycled/Scrap, Taiwan, | Myanmar, Cambodia, Malaysia, Kazakhstan, Portugal, Austria, Mongolia, Luxembourg, Republic Of Korea, Brazil, Guyana, USA, Chile, Laos, Colombia, Ecuador, Argentina, Hungary, Japan, India, Canada, Belgium, Namibia, China, Peru, Ethiopia, Germany, Russia, S | Myanmar, Cambodia, Malaysia, Kazakhstan, Portugal, Austria, Mongolia, Luxembourg, Korea, Republic of, Guyana, Brazil, Jersey, Chile, Laos, Colombia, Ecuador, Argentina, Hungary, Japan, India, Canada, Belgium, Namibia, Taiwan, Peru, Ethiopia, Germany, Russ | Recycled/Scrap, United States, Japan, Argentina, Brazil, Malaysia, Mongolia, Portugal, Colombia, Myanmar, Peru, Germany, Austria, Guyana, Chile, Ecuador, Cambodia, Hungary, Kazakhstan, Korea, Luxembourg, India, Ethiopia, Canada, Namibia, Belgium, China, A | Myanmar, Cambodia, Malaysia, Kazakhstan, Portugal, Austria, Mongolia, Luxembourg, Brazil, Guyana, Korea, Republic of, Jersey, Chile, Laos, Colombia, Ecuador, Argentina, Hungary, Japan, India, Canada, Belgium, Namibia, Taiwan, Peru, Ethiopia, Germany, Russ | Myanmar, Cambodia, Malaysia, Kazakhstan, Portugal, Austria, Mongolia, Luxembourg, Brazil, Korea, Republic of, Guyana, Jersey, Chile, Laos, Ecuador, Colombia, Argentina, Hungary, Japan, India, Canada, Belgium, Namibia, Taiwan, Peru, Ethiopia, Germany, Russ | Not disclosed per LBMA | Argentina, Australia, Austria, Belgium, Brazil, Canada, Chile, China, Estonia, France, Germany, Hungary, India, Indonesia, Ireland, Israel, Japan, Republic of Korea, Luxembourg, Malaysia, Mongolia, Myanmar, Netherlands, Niger, Nigeria, Peru, Portugal, Rus | Myanmar, Cambodia, Malaysia, Kazakhstan, Portugal, Mongolia, Austria, Luxembourg, Brazil, Guyana, Korea, Republic of, Jersey, Chile, Laos, Ecuador, Colombia, Argentina, Hungary, Japan, India, Canada, Belgium, Namibia, Taiwan, Peru, Ethiopia, Germany, Russ | Includes Covered Countries and CAHRA</t>
  </si>
  <si>
    <t>Chenzhou, Hunan Sheng</t>
  </si>
  <si>
    <t>CHENZHOU WUPING ORE, Gejiu Laochang Tin Mine/Song Shujiao Tin Mine, RCOI confirmed per RMI, Some are recycled or scrap sourced but not all. , Some are recycled/scrap sourced but not all., 云锡郴州屋场坪锡矿 | Recycled, Scrap and mines | 0 | Some are recycled/scrap sourced but not all. | Hunan Chenzhou | L1, R/S | RCOI confirmed per RMI | Hunan Chenzhou | Some are recycled/scrap sourced but not all. | Recycled, Scrap | Hunan Chenzhou | RCOI Validated by RMI pro | Recycling and Gejiu Laochang Tin Mine, Song Shujiao Tin Mine, Yunxi Chenzhou Yachangping Mine | Recycled, Scrap and mines | 0 | Some are recycled/scrap sourced but not all. | Hunan Chenzhou | L1, R/S | RCOI confirmed per RMI | Hunan Chenzhou | Some are recycled/scrap sourced but not all. | Recycled, Scrap | NA | recycled | Sourced from Mines/Recyale | 0, Chenzhou Wuping Ore and Recycled/Scrap, Gejiu Laochang Tin Mine/Song Shujiao Tin Mine, INDONESIA | Hunan Chenzhou | Some are recycled or scrap sourced but not all | INDONESIA | Some are recycled or scrap sourced but not all | Hunan Chenzhou | Some are</t>
  </si>
  <si>
    <t>Argentina, Australia, Brazil, China, Germany, Indonesia, Ireland, Malaysia, Myanmar, Nigeria, Peru, Portugal, Recycled/Scrap, Russian Federation, Thailand, United Kingdom, VietNam | Argentina, Australia, Brazil, China, Colombia, Germany, Indonesia, Ireland, Korea, Malaysia, Mongolia, Myanmar, Niger, Nigeria, Peru, Portugal, Recycled/Scrap, Russian Federation, Thailand, United Kingdom, Viet Nam, Zimbabwe | China, Recycled/Scrap, Vietnam,  Indonesia, Vietnam | China | Recycled/Scrap, China, Indonesia | Not disclosed per LBMA | Argentina, Australia, Brazil, China, Germany, Indonesia, Ireland, Republic of Korea, Malaysia, Mongolia, Myanmar, Niger, Nigeria, Peru, Portugal, Russian Federation, Thailand, United Kingdom, Vietnam | China, CHINA Hunan province, China, Recycled/Scrap, Vietnam,  Indonesia, Vietnam, Excludes Covered Countries and CAHRA, Mineral sourcing L1,R/S from China, Excludes Covered Countries and CAHRA, No reason to believe sources from DRC or covered countries, R | Argentina, Australia, Brazil, China, Colombia, Germany, Indonesia, Ireland, Korea, Malaysia, Mongolia, Myanmar, Niger, Nigeria, Peru, Portugal, Recycled/Scrap, Russian Federation, Thailand, United Kingdom, Viet Nam, Zimbabwe | Recycled/Scrap, China, Indon | Excludes Covered Countries and CAHRA | Argentina, Australia, Brazil, China, Colombia, Germany, Indonesia, Ireland, Korea, Malaysia, Mongolia, Myanmar, Niger, Nigeria, Peru, Portugal, Recycled/Scrap, Russian Federation, Thailand, United Kingdom, Viet Nam, Zimbabwe | China | Recycled/Scrap, Chin</t>
  </si>
  <si>
    <t>DingNan JiaWang HuanBao Co. LTD</t>
  </si>
  <si>
    <t>GuangDong Jiatian Stannum Products Co., Ltd</t>
  </si>
  <si>
    <t>Guangxi Zhongshan Jin Yi Smelting Co., Ltd</t>
  </si>
  <si>
    <t>Hunan Xianghualing Tin Co. ltd</t>
  </si>
  <si>
    <t>CHINAHunan</t>
  </si>
  <si>
    <t>Hunan</t>
  </si>
  <si>
    <t>JX Metals Smelting Co., Ltd.</t>
  </si>
  <si>
    <t>Kovohute Pribram nastupnicka, a. s.</t>
  </si>
  <si>
    <t>Materials Eco-Refining CO.,LTD</t>
  </si>
  <si>
    <t>985-1 Kuchiganaya, Ikuno-cho</t>
  </si>
  <si>
    <t>Asago city</t>
  </si>
  <si>
    <t>Hyougo, Japan 679-3301</t>
  </si>
  <si>
    <t>Medeko cast, s.r.o.</t>
  </si>
  <si>
    <t>Shangrao Xuri Smelting Factory</t>
  </si>
  <si>
    <t>ShangraoJiangxi</t>
  </si>
  <si>
    <t>Shangrao</t>
  </si>
  <si>
    <t>Jiangxi</t>
  </si>
  <si>
    <t>ООО "Новосибирский оловянный комбинат"</t>
  </si>
  <si>
    <t>San Simon, Pampanga, PHILIPPINES</t>
  </si>
  <si>
    <t>Song Cau Town, Phú Yên</t>
  </si>
  <si>
    <t>San Simon, Pampanga</t>
  </si>
  <si>
    <t>Longyan,Fujian Sheng</t>
  </si>
  <si>
    <t>Due Diligence Results Pending | No known country of origin | Not disclosed per LBMA | Due Diligence Results Pending | No known country of origin | Excludes Covered Countries and CAHRA</t>
  </si>
  <si>
    <t>Wujie,Yilan</t>
  </si>
  <si>
    <t>Due diligence results pending | No known country of origin</t>
  </si>
  <si>
    <t>Gyeongju-si, Gyeongsangbuk-do</t>
  </si>
  <si>
    <t>not available | Not disclosed by supplier | Not disclosed by supplier</t>
  </si>
  <si>
    <t>Due diligence results pending | No known country of origin | Not disclosed per LBMA | Due diligence results pending | Due diligence results pending | No known country of origin | Due diligence results pending | No known country of origin | Due diligence results pending | No known country of origin | L1 | Does not source from DRC or covered countries | Republic of Korea | Mineral sourcing L1, not disclosed by supplier | Excludes Covered Countries | L1 | Mineral sourcing not disclosed by TI-C | Korea, Austria</t>
  </si>
  <si>
    <t>Kuala Lumpur,Wilayah Persekutuan Kuala Lumpur</t>
  </si>
  <si>
    <t>Due diligence results pending. | No known country of origin</t>
  </si>
  <si>
    <t>Trieu Son	,Thanh Hóa</t>
  </si>
  <si>
    <t>Due diligence results pending | No known country of origin | Not disclosed per LBMA | Due diligence results pending | No known country of origin | Due diligence results pending | VIET NAM</t>
  </si>
  <si>
    <t>Song Cong,Thái Nguyên</t>
  </si>
  <si>
    <t>Due diligence results pending | No known country of origin | Not disclosed per LBMA | Due diligence results pending | No known country of origin | Excludes Covered Countries and CAHRA | Due diligence results pending | VIET NAM | Due diligence results pending, Excludes Covered Countries and CAHRA</t>
  </si>
  <si>
    <t>Dangjin-si,Chungcheongnam-do</t>
  </si>
  <si>
    <t>Due diligence results pending | No known country of origin | Not disclosed per LBMA | Due diligence results pending | Due diligence results pending | No known country of origin | Due diligence results pending | No known country of origin | Due diligence results pending | Not disclosed per LBMA | Due diligence results pending | No known country of origin | Due diligence results pending, Unknown | KOREA, REPUBLIC OF | No known country of origin. | Due diligence results pending, Unknown</t>
  </si>
  <si>
    <t>Ganzhou City, Jiangxi Sheng</t>
  </si>
  <si>
    <t>Due diligence results pending | No known country of origin | Not disclosed per LBMA | Due diligence results pending | Due diligence results pending | No known country of origin | Due diligence results pending | No known country of origin | Due diligence results pending | Not disclosed per LBMA | Due diligence results pending | No known country of origin | Due diligence results pending, Unknown | CHINA | No known country of origin. | Due diligence results pending, Unknown</t>
  </si>
  <si>
    <t>Kostroma, Kostromskaya oblast'</t>
  </si>
  <si>
    <t>Due diligence results pending | No known country of origin | Not disclosed per LBMA | Due diligence results pending | No known country of origin | Due diligence results pending | Due diligence results pending | No known country of origin | Due diligence results pending | No known country of origin | Due diligence results pending | RUSSIAN FEDERATION | No known country of origin. | Due diligence results pending, Unknown</t>
  </si>
  <si>
    <t>Ramenskoe,Moskovskaja oblast'</t>
  </si>
  <si>
    <t>Due diligence results pending | No known country of origin | Not disclosed per LBMA | Due diligence results pending | Due diligence results pending | No known country of origin | Due diligence results pending | No known country of origin | Due diligence results pending | Due diligence results pending | No known country of origin | Due dili | Due diligence results pending | No known country of origin | Due diligence results pending | Due diligence results pending | No known country of origin | Due diligence results pending, No known country of origin, Russia, Unknown | RUSSIAN FEDERATION | No | Due diligence results pending, Unknown | Due diligence results pending, No known country of origin, Russia, Unknown</t>
  </si>
  <si>
    <t>Ramenskoe，Moskovskaja oblast'</t>
  </si>
  <si>
    <t>Longyan, Fujian Sheng</t>
  </si>
  <si>
    <t>Not disclosed by supplier | Not disclosed by supplier | No information, Not disclosed by supplier, Unknown | Not disclosed per TI-CMC | Not disclosed by supplier, Unknown | No information, Not disclosed by supplier, Unknown</t>
  </si>
  <si>
    <t>Due diligence results pending | No known country of origin | Not disclosed per LBMA | Due diligence results pending, Includes Covered Countries and CAHRA, No known country of origin, No reason to believe sources from DRC or covered countries, Unknown | Due diligence results pending | Due diligence results pending | Due diligence results pending | No known country of origin | Includes Covered Countries and CAHRA | No known country of origin | Due diligence results pending | Includes Covered Countries and | Mineral sourcing LR based on RMAP-RMI's RCOI data | Due diligence results pending | Includes Covered Countries and CAHRA | Mineral sourcing LR based on RMAP-RMI's RCOI data | No known country of origin | Due diligence results pending | Includes Covered Countries and CAHRA | Due diligence results pending | | Due diligence results pending, Unknown | Due diligence results pending, Includes Covered Countries and CAHRA, Includes Covered Countries and CAHRA | Mineral sourcing LR based on RMAP-RMI's RCOI data, Mineral sourcing LR based on RMAP-RMI's RCOI data, No information, No known country of origin, U</t>
  </si>
  <si>
    <t>Moscow, Moskva</t>
  </si>
  <si>
    <t>Recycled/Scrap | No known country of origin | Not disclosed per LBMA | Due diligence results pending | Due diligence results pending | No known country of origin | Recycled/Scrap, Angola, Argentina, Australia, Austria, Belgium, Brazil, Burundi, Cambodia, Canada, Central African Republic, Chile, China, Colombia, Djibouti, Ecu | Recycled/Scrap | Due diligence results pending | Due diligence results pending | No known country of origin | Due diligence results pending | No known country of origin | Recycled/Scrap, Angola, Argentina, Australia, Austria, Belgium, Brazil, Burundi, Cam | Due diligence results pending, Recycled/Scrap, Recycled/Scrap, Angola, Argentina, Australia, Austria, Belgium, Brazil, Burundi, Cambodia, Canada, Central African Republic, Chile, China, Colombia, Djibouti, Ecuador, Egypt, Estonia, Ethiopia, France, German</t>
  </si>
  <si>
    <t>Araquari, Santa Catarina</t>
  </si>
  <si>
    <t>Not disclosed by supplier | Not disclosed by supplier | 0, No information, Not disclosed by supplier, Unknown | Sourced from CAHRA | 0 | 0, Not disclosed by supplier, Unknown | 0, No information, Not disclosed by supplier, Unknown</t>
  </si>
  <si>
    <t>Liechtenstein | No known country of origin | Not disclosed per LBMA | Brazil | Does not source from DRC or covered countries, Includes CAHRA, Liechtenstein, No known country of origin | Liechtenstein | Due diligence results pending | Due diligence results pending | LIECHTENSTEIN | No known country of origin | Liechtenstein | Includes CAHRA | Includes CAHRA | Liechtenstein | Excludes Covered Countries and CAHRA | Due diligence results pen | Excludes Covered Countries and CAHRA | LIECHTENSTEIN | Liechtenstein | Includes CAHRA | Excludes Covered Countries and CAHRA | Includes CAHRA | Mineral sourcing HR based on RMAP-RMI's RCOI data | Due diligence results pending | Due diligence results pending | No known country of origin | Includes CAHRA | Due | CAHRA, Liechtenstein, Due diligence results pending, Excludes Covered Countries and CAHRA, Includes CAHRA, Liechtenstein | CAHRA, Liechtenstein, Due diligence results pending, Due diligence results pending;Liechtenstein, Includes CAHRA, Includes CAHRA | Mineral sourcing HR based on RMAP-RMI's RCOI data, Liechtenstein, Mineral sourcing HR based on RMAP-RMI's RCOI data, No info</t>
  </si>
  <si>
    <t>Sao Paulo,São Paulo</t>
  </si>
  <si>
    <t>Brazil, Democratic Republic of Congo | No known country of origin | Not disclosed per LBMA | Brazil, Democratic Republic of the Congo | Brazil, Democratic Republic of Congo, Does not source from DRC or covered countries, Due diligence results pending, No known country of origin, Unknown | Brazil, Democratic Republic of Congo | Due diligence results pending | Due diligence results pending | No known country of origin | Brazil, Canada, China, Germany, India, Indonesia, Peru, Philippines, United States, Argentina, Australia, Austria, Belgium, | Brazil, Democratic Republic of Congo | Due diligence results pending | Due diligence results pending | No known country of origin | Due diligence results pending | No known country of origin | Brazil, Canada, China, Germany, India, Indonesia, Peru, Philip | Brazil, Democratic Republic of Congo, DRC, Argentina, Australia, Austria, Belgium, Brazil, Cambodia, Canada, Chile, China, Colombia, Djibouti, Ecuador, Egypt, Estonia, Ethiopia, France, Germany, Guyana, Hungary, India, Indonesia, Ireland, Israel, Italy, J</t>
  </si>
  <si>
    <t>Recycled, Scrap | 0, Recycled, Scrap, Unknown, but some recycled/scrap</t>
  </si>
  <si>
    <t>China, Recycled/Scrap | No known country of origin | Not disclosed per LBMA | China, Recycled/Scrap, Does not source from DRC or covered countries, Due diligence results pending, No known country of origin, Unknown | China, Recycled/Scrap | Due diligence results pending | Due diligence results pending | No known country of origin | China, Recycled/Scrap, Liechtenstein | China, Recycled/Scrap | Due diligence results pending | No known country of origin | Due diligence | Recycled/Scrap Only | China, Recycled/Scrap | Mineral sourcing R/S | Due diligence results pending | Due diligence results pending | No known country of origin | Due diligence results pending | No known country of origin | China, Recycled/Scrap, Liechtenstein | China, Recycled | China, Liechtenstein, Recycled/Scrap, China, Recycled/Scrap, China, Recycled/Scrap, Liechtenstein, Due diligence results pending, Recycled/Scrap Only, Unknown</t>
  </si>
  <si>
    <t>Kopeysk,Chelyabinskaya Oblast'</t>
  </si>
  <si>
    <t>Recycled/Scrap, Russian Federation | Russian Federation | No known country of origin | Not disclosed per LBMA | Due diligence results pending | Due diligence results pending | No known country of origin | Russian Federation, Argentina, Australia, Austria, Belgium, Brazil, Cambodia, Canada, Chile, China, Colombia, Djibouti, Ecuador, Egypt, Estonia, Ethiopia, France, | Russian Federation | Due diligence results pending | Due diligence results pending | No known country of origin | Due diligence results pending | No known country of origin | Russian Federation, Argentina, Australia, Austria, Belgium, Brazil, Cambodia, Ca</t>
  </si>
  <si>
    <t>Kirovgrad,Sverdlovskaya oblast'</t>
  </si>
  <si>
    <t>VOSTOK 2 | VOSTOK 2 | 0, No information, Unknown, Unknown, but some recycled/scrap | 0, Unknown, but some recycled/scrap | 0, No information, Unknown, Unknown, but some recycled/scrap</t>
  </si>
  <si>
    <t>Recycled/Scrap, Russian Federation | No known country of origin | Not disclosed per LBMA | Due diligence results pending | Due diligence results pending | No known country of origin | Russian Federation, Recycled/Scrap, Liechtenstein | Excludes Covered Countries and CAHRA | Excludes Covered Countries and CAHRA | Recycled/Scrap, Russian Federati | Recycled/Scrap, Russian Federation | Due diligence results pending | Due diligence results pending | No known country of origin | Russian Federation | Excludes Covered Countries and CAHRA | Due diligence results pending | No known country of origin | Russ | 0, Due diligence results pending, Liechtenstein, Russia, Recycled/Scrap, Recycled/Scrap, Russian Federation, Unknown | 0, Due diligence results pending, Due diligence results pending;Russian Federation, Recycled/Scrap, Liechtenstein, Excludes Covered Countries and CAHRA, Liechtenstein, Russia, Recycled/Scrap, No information, No known country of origin, Recycled/Scrap, Rus</t>
  </si>
  <si>
    <t>Fangliao, Pingtung</t>
  </si>
  <si>
    <t>Recycled, Scrap, Recyled/Scrap | 0 | Recyled/Scrap | Recycled, Scrap | RCOI Validated by RMI protocols | 0 | Recyled/Scrap | Recycled, Scrap | R/S | 0 | Not disclosed by supplier | Recycled, Scrap | Recycled, Scrap | RCOI Validated by RMI protocols | 0 | Recyled/Scrap | Recycled, Scrap | R/S | 0 | 0, No information, R/S, Recycled, Scrap, Recycled/scrap only, Recyled/Scrap, Unknown, but some recycled/scrap | 0, Recycled, Scrap, Unknown, but some recycled/scrap | 0, No information, R/S, Recycled, Scrap, Recycled/scrap only, Recyled/Scrap, Unknown, but some recycled/scrap</t>
  </si>
  <si>
    <t>Brazil, China, Germany, Japan, Recycled/Scrap | Australia, Brazil, Canada, China, Ethiopia, Germany, India, Japan, Liechtenstein, Mozambique, Namibia, Recycled/Scrap, Russian Federation, Rwanda, Sierra Leone, Taiwan, Zimbabwe | No known country of origin | Not disclosed per LBMA | Brazil, China, Germany, India, Japan, Recycled/Scrap | Australia, Brazil, Canada, China, Ethiopia, Germany, India, Japan, Liechtenstein, Mozambique, Namibia, Recycled/Scrap, Russian Federation, Rwanda, Sierra Leone, Taiwan, Zimbabwe, Does not source from DRC or covered countries, Due diligence results pending | Australia, Brazil, Canada, China, Ethiopia, Germany, India, Japan, Liechtenstein, Mozambique, Namibia, Recycled/Scrap, Russian Federation, Rwanda, Sierra Leone, Taiwan, Zimbabwe | Recycled/Scrap | 0 | Due diligence results pending | Recyled/Scrap | No kno | Recycled/Scrap Only | Argentina, Austria, Belgium, Brazil, Cambodia, Canada, Chile, China, Colombia, Ecuador, Ethiopia, Germany, Guyana, Hungary, India, Japan, Kazakhstan, Korea, Luxembourg, Malaysia, Mongolia, Myanmar, Namibia, Peru, Portugal, Recycled/Scrap, Taiwan, United S | Australia, Brazil, Canada, China, Ethiopia, Germany, India, Japan, Liechtenstein, Mozambique, Namibia, Recycled/Scrap, Russian Federation, Rwanda, Sierra Leone, Taiwan, Zimbabwe | Recycled/Scrap Only | Recycled/Scrap Only | Mineral sourcing R/S | Recycled | Brazil, China, Germany, Japan, Recycled/Scrap, Australia, Brazil, Canada, China, Ethiopia, Germany, India, Japan, Liechtenstein, Mozambique, Namibia, Recycled/Scrap, Russian Federation, Rwanda, Sierra Leone, Taiwan, Zimbabwe, Due diligence results pending | Australia, Brazil, Canada, China, Ethiopia, Germany, India, Japan, Liechtenstein, Mozambique, Namibia, Recycled/Scrap, Russian Federation, Rwanda, Sierra Leone, Taiwan, Zimbabwe, Due diligence results pending, Due diligence results pending;Recycled/Scrap,</t>
  </si>
  <si>
    <t>Roshal,Moskovskaja oblast'</t>
  </si>
  <si>
    <t>Not disclosed by supplier | 0 | RCOI confirmed as per RMI. | RCOI confirmed per RMI | RCOI confirmed as per RMI. | RCOI confirmed as per RMI | not available | Not disclosed by supplier | Not disclosed by supplier | Not disclosed by supplier | 0 | RCOI confirmed as per RMI. | RCOI confirmed per RMI | RCOI confirmed as per RMI. | 0, No information, Not disclosed by supp | Not disclosed by supplier, RCOI confirmed as per RMI | not available | Not disclosed by supplier | Not disclosed by supplier, Unknown, but some recycled/scrap | 0, No information, Not disclosed by supplier, Not disclosed by supplier | RCOI confirmed as per RMI, Not disclosed per TI-CMC, RCOI confirmed as per RMI | not available | Not disclosed by supplier | Not disclosed by supplier, RCOI confirmed as per RMI., R</t>
  </si>
  <si>
    <t>Australia, Austria, Bolivia (Plurinational State of), Brazil, Canada, Chile, China, Germany, Hong Kong, Jersey, Malaysia, Peru, Portugal, Recycled/Scrap, Russian Federation, Saudi Arabia, Switzerland, Turkey, United Arab Emirates, United States, Viet Nam | No known country of origin | Australia, Austria, Bolivia (Plurinational State of), Brazil, China, Malaysia, Peru, Portugal, Russian Federation, United States, Vietnam | L1 | 18 Kosyakova Street, 1140730 Roshal, Russian Federation | LR | RCOI confirmed as per RMI | L1 | No known country of origin | Excludes Covered Countries, Argentina, Armenia, Australia, Austria, Azerbaijan, Bahamas, Barbados, Belarus, Belgium, Benin, Bolivi</t>
  </si>
  <si>
    <t>Araçariguama,São Paulo</t>
  </si>
  <si>
    <t>NA, Not disclosed by supplier, RCOI confirmed as per RMI. | 0 | RCOI confirmed as per RMI. | RCOI confirmed per RMI | RCOI confirmed as per RMI. | RCOI confirmed as per RMI. | 0 | RCOI confirmed as per RMI. | RCOI confirmed per RMI | RCOI confirmed as per RMI. | L1 | Not disclosed by supplier | RCOI confirmed as per RMI | RCOI confirmed as per CFSI | not available | Not disclosed by supplier | Not disclosed by supplier | RCOI confirmed as per RMI. | 0 | RCOI confirmed as per RMI. | RCOI confirmed per RMI | RCOI confir | 0, Not disclosed by supplier, RCOI confirmed as per RMI | RCOI confirmed as per CFSI | not available | Not disclosed by supplier | Not disclosed by supplier, Unknown, but some recycled/scrap | 0, L1, No information, Not disclosed by supplier, RCOI confirmed as per RMI | Not disclosed by supplier, RCOI confirmed as per RMI | RCOI confirmed as per CFSI | not available | Not disclosed by supplier | Not disclosed by supplier, RCOI confirmed as per</t>
  </si>
  <si>
    <t>Argentina, Austria, Belgium, Brazil, Cambodia, Canada, Chile, Ecuador, Ethiopia, Germany, Guam, Guyana, Hungary, India, Japan, Kazakhstan, Korea, Luxembourg, Malaysia, Mongolia, Morocco, Myanmar, Peru, Portugal, Recycled/Scrap, Russian Federation, Taiwan | No known country of origin | L1 | Brazil, Mongolia, Myanmar, Portugal, Russian Federation | Argentina, Austria, Belgium, Brazil, Cambodia, Canada, Chile, Ecuador, Ethiopia, Germany, Guam, Guyana, Hungary, India, Japan, Kazakhstan, Korea, Luxembourg, Malaysia, Mongolia, Morocco, Myanmar, Peru, Portugal, Recycled/Scrap, Russian Federation, Taiwan, | 0, Argentina, Armenia, Australia, Austria, Azerbaijan, Bahamas, Barbados, Belarus, Belgium, Benin, Bolivia, Bosnia and Herzegovina, Botswana, Brazil, Bulgaria, Burkina Faso, Cambodia, Cameroon, Canada, Chile, China, Colombia, Croatia, Cyprus, Denmark, Dji</t>
  </si>
  <si>
    <t>Marilao, Bulacan</t>
  </si>
  <si>
    <t>Recycled, Scrap, Recyled/Scrap | Recycled, Scrap | 0 | Recyled/Scrap | Recyled/Scrap | Recyled/Scrap | Recycled, Scrap | 0 | Recyled/Scrap | Recyled/Scrap | R/S | Not disclosed by supplier | Recycled, Scrap | Recycled, Scrap | Recyled/Scrap | Recycled, Scrap | 0 | Recyled/Scrap | Recyled/Scrap | R/S | 0, No information, R/S, Recycled, Scrap, Recycled, Scrap | Recycled/Scrap, Recycled/Scrap | not available | Recycled, Scrap | Recycled, Scrap, Recyled/Scrap, Unk | 0, Recycled, Scrap, Recycled/Scrap | not available | Recycled, Scrap | Recycled, Scrap, Unknown, but some recycled/scrap | 0, No information, R/S, Recycled, Scrap, Recycled, Scrap | Recycled/Scrap, Recycled/Scrap | not available | Recycled, Scrap | Recycled, Scrap, Recyled/Scrap, Unknown, but some recycled/scrap</t>
  </si>
  <si>
    <t>Brazil, China | American Samoa, Brazil, China, Japan, Philippines, Recycled/Scrap, Samoa, Turkey | No known country of origin | R/S | American Samoa, Brazil, China, Japan, Philippines, Recycled/Scrap, Samoa, Turkey, Does not source from DRC or covered countries, Mineral sourcing R/S, No known country of origin, R/S, Recycled, Scrap, Recycled/Scrap Only, Recycled/Scrap, Philippines, Recy | American Samoa, Brazil, China, Japan, Philippines, Recycled/Scrap, Samoa, Turkey | Recycled/Scrap, Philippines | R/S | Recycled/Scrap Only | 0 | Recycled/Scrap, Philippines | Recyled/Scrap | No known country of origin | Recycled/Scrap, Philippines | PHILI | American Samoa, Brazil, China, Japan, Philippines, Recycled/Scrap, Samoa, Turkey | Recycled/Scrap Only | Mineral sourcing R/S | Recycled/Scrap, Philippines | R/S | Recyled/Scrap | Recycled/Scrap Only | Recycled/Scrap, Philippines | Recycled/Scrap, Philipp | Brazil, China, American Samoa, Brazil, China, Japan, Philippines, Recycled/Scrap, Samoa, Turkey, American Samoa, Brazil, China, Japan, Philippines, Samoa, Turkey, Recycled/Scrap, No known country of origin | Recycled/Scrap | R/S | Recycled/Scrap Only | No | American Samoa, Brazil, China, Japan, Philippines, Recycled/Scrap, Samoa, Turkey, American Samoa, Brazil, China, Japan, Philippines, Samoa, Turkey, Recycled/Scrap, Mineral sourcing R/S, Mineral sourcing R/S based on RMAP-RMI's RCOI data, No information, N</t>
  </si>
  <si>
    <t>Unecha,Bryanskaya oblast'</t>
  </si>
  <si>
    <t>Recycled, Scrap and mines | 0 | Some are recycled/scrap sourced but not all. | RCOI confirmed per RMI | Some are recycled/scrap sourced but not all. | RCOI Validated by RMI protocols | Recycled, Scrap and mines | 0 | Some are recycled/scrap sourced but no | Some are recycled or scrap sourced but not all. | RCOI Validated by RMI protocols | Recycled, Scrap and mines | 0 | Some are recycled/scrap sourced but not all. | RCOI confirmed per RMI | Some are recycled/scrap sourced but not all. | 0, L1 , R/S, Not dis | 0, Some are recycled or scrap sourced but not all | not available | Recycled, Scrap and mines | Recycled, Scrap and mines | Not disclosed by supplier, Unknown, but some recycled/scrap | 0, L1 , R/S, Not disclosed by supplier, RCOI confirmed per RMI, Recycled, Scrap and mines, Recycled, Scrap and mines | Some are recycled or scrap sourced but not all, Recycled, Scrap and mines not disclosed by supplier, Some are recycled or scrap sourced</t>
  </si>
  <si>
    <t>Australia, Belgium, Brazil, Canada, China, Colombia, Ethiopia, Germany, Hong Kong, Indonesia, Ireland, Japan, Malaysia, Mongolia, Myanmar, Niger, Nigeria, Peru, Portugal, Recycled/Scrap, Russian Federation, Spain, United Kingdom, United States, Uzbekistan | No known country of origin | L1, R/S | Brazil, China, Colombia, Mongolia, Myanmar, Portugal, Russian Federation, United States, Uzbekistan | Recycled/Scrap, United States, Russian Federation | L1 , R/S | Argentina, Australia, Austria, Belgium, Benin, Bolivia, Brazil, Canada, Chile, China, Colombia, Ecuador, Eritrea, Ethiopia, France, Germany, Ghana, Guinea, Guyana, Hong Kong, India, Indonesia, Ireland, Italy, Japan, Madagascar, Malaysia, Mali, Mauritania,</t>
  </si>
  <si>
    <t>Nalchik,Kabardino-Balkarskaya Respublika</t>
  </si>
  <si>
    <t>Recycled, Scrap and mines | 0 | Some are recyled/scrap, TI-CMC sourced but not all. | R/S and Mined (approved by TI-CMC Sourcing) | RCOI confirmed per RMI | Some are recycled/scrap sourced but not all. | Russia | Russia | RCOI Validated by RMI protocols | | Not disclosed. | Some are recycled or scrap sourced but not all. | Russia | RCOI Validated by RMI protocols | Recycled, Scrap and mines | 0 | Some are recyled/scrap, TI-CMC sourced but not all. | R/S and Mined (approved by TI-CMC Sourcing) | RCOI confirmed per RMI | Some | GERMANY | Some are recycled or scrap sourced but not all. | Some are recycled or scrap sourced but not all | not available | GERMANY | Some are recycled or scrap sourced but not all | Some are recycled or scrap sourced but not all. | Recycled, Scrap and m | 0, GERMANY | Some are recycled or scrap sourced but not all. | Some are recycled or scrap sourced but not all | not available | GERMANY | Some are recycled or scrap sourced but not all | Some are recycled or scrap sourced but not all. | Recycled, Scrap an</t>
  </si>
  <si>
    <t>Argentina, Australia, Austria, Belgium, Brazil, Cambodia, Canada, Chile, China, Colombia, Democratic Republic of Congo, Djibouti, Ecuador, Egypt, Estonia, Ethiopia, France, Germany, Guyana, Hungary, India, Indonesia, Ireland, Israel, Japan, Kazakhstan, Ko | Argentina, Australia, Austria, Belgium, Brazil, Cambodia, Canada, Chile, China, Democratic Republic of Congo, Ecuador, Ethiopia, Germany, Guyana, Hungary, India, Ireland, Japan, Kazakhstan, Korea, Luxembourg, Malaysia, Mongolia, Myanmar, Namibia, Niger, P | DRC- Congo (Kinshasa), Myanmar, Cambodia, Malaysia, Kazakhstan, Portugal, Mongolia, Austria, Luxembourg, Korea, Republic of, Brazil, Guyana, Chile, Laos, Ecuador, Argentina, Hungary, Japan, India, Canada, Belgium, Namibia, Taiwan, Peru, Germany, Ethiopia, | DRC- Congo (Kinshasa), Myanmar, Cambodia, Malaysia, Kazakhstan, Portugal, Austria, Mongolia, Luxembourg, Korea, Republic of, Brazil, Guyana, Chile, Laos, Ecuador, Argentina, Hungary, Japan, India, Canada, Belgium, Namibia, Taiwan, Peru, Ethiopia, Germany, | DRC- Congo (Kinshasa), Myanmar, Cambodia, Malaysia, Kazakhstan, Portugal, Austria, Mongolia, Luxembourg, Brazil, Guyana, Korea, Republic of, Chile, Laos, Ecuador, Argentina, Hungary, Japan, India, Canada, Belgium, Namibia, Taiwan, Peru, Ethiopia, Germany, | L1, R/S | Australia, Austria, Brazil, China, Democratic Republic of the Congo, Ireland, Kazakhstan, Malaysia, Mongolia, Myanmar, Niger, Nigeria, Peru, Portugal, Russian Federation, Spain, Thailand, United Kingdom, United States, Vietnam, Zimbabwe | DRC- Congo (Kinshasa), Myanmar, Cambodia, Malaysia, Kazakhstan, Portugal, Mongolia, Austria, Luxembourg, Brazil, Guyana, Korea, Republic of, Chile, Laos, Ecuador, Argentina, Hungary, Japan, India, Canada, Belgium, Namibia, Taiwan, Peru, Germany, Ethiopia, | Not disclosed.</t>
  </si>
  <si>
    <t>Luoyang, Henan Sheng</t>
  </si>
  <si>
    <t>RCOI Validated by RMI protocols | Not disclosed by supplier | Not disclosed by supplier | Not disclosed by supplier | RCOI Validated by RMI protocols | 0, No information, Not disclosed by supplier, Unknown, Unknown, but some recycled/scrap | 0, Not disclosed by supplier, Unknown, but some recycled/scrap | 0, No information, Not disclosed by supplier, Unknown, Unknown, but some recycled/scrap</t>
  </si>
  <si>
    <t>Austria, Brazil, China, Japan, Liechtenstein, Recycled/Scrap | No known country of origin | Not disclosed per LBMA | Brazil, China | Austria, Brazil, China, Japan, Liechtenstein, Recycled/Scrap, Due diligence results pending, Excludes Covered Countries and CAHRA, No known country of origin, No reason to believe sources from DRC or covered countries | Austria, Brazil, China, Japan, Liechtenstein, Recycled/Scrap | Due diligence results pending | Due diligence results pending | No known country of origin | China, Austria, Brazil, Japan, Recycled/Scrap, Liechtenstein | Excludes Covered Countries and CAHRA | Excludes Covered Countries and CAHRA | Austria, Brazil, China, Japan, Liechtenstein, Recycled/Scrap | Excludes Covered Countries and CAHRA | Excludes Covered Countries and CAHRA | Mineral sourcing LR based on RMAP-RMI's RCOI data | Due diligence results pending | Due diligence results pending | Austria, Brazil, China, Japan, Liechtenstein, Recycled/Scrap, Due diligence results pending, Excludes Covered Countries and CAHRA | 0, Austria, Brazil, China, Japan, Liechtenstein, Recycled/Scrap, China, Austria, Brazil, Japan, Recycled/Scrap, Liechtenstein, Due diligence results pending, Excludes Covered Countries and CAHRA, Excludes Covered Countries and CAHRA | Mineral sourcing LR</t>
  </si>
  <si>
    <t>Depew, New York</t>
  </si>
  <si>
    <t>RCOI confirmed per RMI, Some are recycled or scrap sourced but not all. , Some are recyled/scrap, TI-CMC sourced but not all. | Recycled, Scrap and mines | 0 | Some are recyled/scrap, TI-CMC sourced but not all. | R/S and Mined (approved by TI-CMC Sourcing) | RCOI confirmed per RMI | Some are recycled/scrap, covered countries sourced but not all. | RCOI Validated by RMI protocols | RCOI confirmed per RMI | 0 | NA | Not disclosure | RCOI confirmed per RMI | Recycled and mining not disclosed by supplier | Some are recycled, scrap or cover countries sourced but not all. | RCOI Validated by RMI protocols | Some are recycled/scrap, covered countries sourced but | 0, CHINA | Not disclosed by supplier | Some are recycled or scrap sourced but not all | CHINA | Some are recycled or scrap sourced but not all | Some are recycled or scrap sourced but not all. | Not disclosed by supplier | Recycled, Scrap and mines | Recy</t>
  </si>
  <si>
    <t>Australia, Austria, Brazil, China, Ireland, Israel, Japan, Kazakhstan, Malaysia, Mexico, Mongolia, Myanmar, Nigeria, Peru, Portugal, Recycled/Scrap, Russian Federation, Spain, Thailand, United Kingdom, United States of America, Viet Nam | Argentina, Austria, Belgium, Brazil, Cambodia, Canada, Chile, China, Colombia, Ecuador, Ethiopia, Germany, Guyana, Hungary, India, Japan, Kazakhstan, Korea, Luxembourg, Malaysia, Mongolia, Myanmar, Namibia, Peru, Portugal, Recycled/Scrap, Taiwan, United S | Myanmar, Cambodia, Malaysia, Kazakhstan, Portugal, Mongolia, Austria, Luxembourg, Guyana, Brazil, Korea, Republic of, Chile, Laos, Ecuador, Colombia, Argentina, Hungary, Japan, India, Canada, Belgium, Namibia, Taiwan, Peru, Ethiopia, Germany, Russian Fede | Myanmar, Cambodia, Malaysia, Kazakhstan, Portugal, Austria, Mongolia, Luxembourg, Guyana, Korea, Republic of, Brazil, Chile, Laos, Ecuador, Colombia, Argentina, Hungary, Japan, India, Canada, Belgium, Namibia, Taiwan, Peru, Ethiopia, Germany, Russian Fede | Myanmar, Cambodia, Malaysia, Kazakhstan, Portugal, Mongolia, Austria, Luxembourg, Guyana, Korea, Republic of, Brazil, Chile, Laos, Colombia, Ecuador, Argentina, Hungary, Japan, India, Canada, Belgium, Namibia, Taiwan, Peru, Ethiopia, Germany, Russian Fede | L1, R/S | Australia, Austria, Brazil, China, Germany, India, Ireland, Israel, Japan, Kazakhstan, Republic of Korea, Malaysia, Mexico, Mongolia, Myanmar, Netherlands, Niger, Nigeria, Portugal, Recycled/Scrap, Russian Federation, Singapore, Spain, Thailand, United Ki | Myanmar, Cambodia, Malaysia, Kazakhstan, Portugal, Austria, Mongolia, Luxembourg, Brazil, Korea, Republic of, Guyana, Chile, Laos, Colombia, Ecuador, Argentina, Hungary, Japan, India, Canada, Belgium, Namibia, Taiwan, Peru, Germany, Ethiopia, Russian Fede | Recycled/Scrap, United States, Brazil, Canada, Japan, Ethiopia, Germany, India, Namibia, Malaysia, Austria, Colombia, Mongolia, Portugal, Peru, Belgium, Myanmar, Luxembourg, Argentina, Cambodia, Chile, Ecuador, Guyana, Hungary, Kazakhstan, Korea, China, A</t>
  </si>
  <si>
    <t>Ganzhou Piantang Tungsten Mine and Jiangwu H.C. Starck Tungsten Products Co,.Ltd., Jiangwu H.C. Starck Tungsten Products Co,.Ltd., RCOI confirmed as per RMI., RCOI confirmed per RMI | Not disclosed by supplier | 0 | RCOI confirmed as per RMI. | Approved by TI-CMC Sourcing | RCOI confirmed per RMI | Jiangwu H.C. Starck Tungsten Products Co,.Ltd. | RCOI confirmed as per RMI. | Ganzhou Piantang Tungsten Mine | RCOI Validated by RMI protoc | RCOI confirmed per RMI | Ganzhou Piantang Tungsten Mine | 0 | Jiangwu H.C. Starck Tungsten Products Co,.Ltd. | RCOI confirmed per RMI | Ganzhou Piantang Tungsten Mine | Jiangwu H.C. Starck Tungsten Products Co,.Ltd. | Not disclosure | RCOI Validated by RMI protocols | RCOI confir | 0, Ganzhou Piantang Tungsten Mine, Jiangwu H.C. Starck Tungsten Products Co,.Ltd., RCOI confirmed per RMI, UNITED STATES OF AMERICA | Not disclosed by supplier | RCOI confirmed as per RMI | UNITED STATES OF AMERICA | RCOI confirmed as per CFSI | Not discl | 0, From Jiangwu H.C. Starck Tungsten Products Co,.Ltd., Ganzhou Piantang Tungsten Mine, Jiangwu H.C. Starck Tungsten Products Co,.Ltd., No information, Not disclosed by supplier, Not disclosed by supplier | RCOI confirmed as per RMI, Not disclosed per TI- | Ganzhou Piantang Tungsten Mine</t>
  </si>
  <si>
    <t>Austria, Bolivia (Plurinational State of), Brazil, China, Mexico, Mongolia, Myanmar, Nigeria, Peru, Portugal, Russian Federation, Rwanda, Spain, United Kingdom, United States of America, Viet Nam | Australia, Austria, Bolivia (Plurinational State of), Brazil, Canada, China, Colombia, Ireland, Japan, Mexico, Mongolia, Niger, Nigeria, Panama, Portugal, Recycled/Scrap, Russian Federation, Spain, United Kingdom, United States, Uzbekistan, Viet Nam | China | L1 | Australia, Austria, Bolivia (Plurinational State of), Brazil, China, Ireland, Mexico, Mongolia, Myanmar, Niger, Nigeria, Portugal, Russian Federation, Rwanda, Spain, United Kingdom, United States, Vietnam | Recycled/Scrap, China, Japan, United States | Australia, Austria, Bolivia (Plurinational State of), Brazil, Canada, China, Colombia, Ireland, Japan, Mexico, Mongolia, Niger, Nigeria, Panama, Portugal, Recycled/Scrap, Russian Federation, Spain, United Kingdom, United States, Uzbekistan, Viet Nam, Chin | Australia, Austria, Bolivia (Plurinational State of), Brazil, Canada, China, Colombia, Ireland, Japan, Mexico, Mongolia, Niger, Nigeria, Panama, Portugal, Recycled/Scrap, Russian Federation, Spain, United Kingdom, United States, Uzbekistan, Viet Nam | Rec | China | Australia, Austria, Bolivia (Plurinational State of), Brazil, Canada, China, Colombia, Ireland, Japan, Mexico, Mongolia, Niger, Nigeria, Panama, Portugal, Recycled/Scrap, Russian Federation, Spain, United Kingdom, United States, Uzbekistan, Viet N</t>
  </si>
  <si>
    <t>Dai Tu, Thái Nguyên</t>
  </si>
  <si>
    <t>RCOI confirmed per RMI, Some are recycled or scrap sourced but not all. , Some are recycled, scrap or covered countries sourced but not all. , Some are recycled/ scrap, high risk countries, covered countries sourced but not all | Recycled, Scrap and mines | 0 | Some are recycled/ scrap, high risk countries, covered countries sourced but not all | HR, CC, R/S | RCOI confirmed per RMI | Nui Phao | Some are recycled/ scrap, high risk countries, covered countries sourced but not all | | RCOI confirmed per RMI | 0 | NA | Nui Phao Mine | Not disclosure | RCOI confirmed per RMI | Some are recycled, scrap or cover countries sourced but not all. | RCOI Validated by RMI protocols | Some are recycled/ scrap, high risk countries, covered countries sourced but not all | | 0, INDIA | Not disclosed by supplier | Some are recycled, scrap or covered countries sourced but not all | RCOI confirmed as per CFSI | not available | INDIA | RCOI confirmed as per CFSI | Not disclosed by supplier | Recycled, Scrap and mines | Recycled,</t>
  </si>
  <si>
    <t>Australia, Austria, Brazil, China, Germany, Ireland, Israel, Japan, Kazakhstan, Malaysia, Mongolia, Myanmar, Nigeria, Peru, Portugal, Recycled/Scrap, Russian Federation, Spain, Thailand, United Kingdom, United States of America, Viet Nam | Argentina, Australia, Austria, Belgium, Brazil, Cambodia, Canada, Chile, China, Colombia, Ecuador, Ethiopia, Germany, Guyana, Hungary, India, Japan, Kazakhstan, Korea, Luxembourg, Malaysia, Mongolia, Myanmar, Namibia, Niger, Peru, Portugal, Recycled/Scrap | Myanmar, Cambodia, Malaysia, Kazakhstan, Portugal, Mongolia, Austria, Luxembourg, Korea, Republic of, Guyana, Brazil, Chile, Laos, Ecuador, Colombia, Argentina, Hungary, Japan, India, Canada, Belgium, Namibia, Taiwan, Peru, Ethiopia, Germany, Russian Fede | Myanmar, Cambodia, Malaysia, Kazakhstan, Portugal, Mongolia, Austria, Luxembourg, Guyana, Brazil, Korea, Republic of, Chile, Laos, Ecuador, Colombia, Argentina, Hungary, Japan, India, Canada, Belgium, Namibia, Taiwan, Peru, Germany, Ethiopia, Russian Fede | Myanmar, Cambodia, Malaysia, Kazakhstan, Portugal, Austria, Mongolia, Luxembourg, Brazil, Korea, Republic of, Guyana, Chile, Laos, Ecuador, Colombia, Argentina, Hungary, Japan, India, Canada, Belgium, Namibia, Taiwan, Peru, Ethiopia, Germany, Russian Fede | L1 | Australia, Austria, Brazil, China, Germany, India, Ireland, Israel, Japan, Kazakhstan, Republic of Korea, Malaysia, Mongolia, Myanmar, Netherlands, Niger, Nigeria, Portugal, Recycled/Scrap, Russian Federation, Singapore, Spain, Thailand, United Kingdom, U | Myanmar, Cambodia, Malaysia, Kazakhstan, Portugal, Austria, Mongolia, Luxembourg, Brazil, Korea, Republic of, Guyana, Chile, Laos, Ecuador, Colombia, Argentina, Hungary, Japan, India, Canada, Belgium, Namibia, Taiwan, Peru, Germany, Ethiopia, Russian Fede | Includes Covered Countries | Recycled/Scrap, Namibia, Austria, Brazil, Colombia, Canada, Portugal, Japan, Mongolia, India, Ethiopia, Myanmar, Ecuador, Guyana, Argentina, Belgium, Cambodia, Chile, Hungary, Kazakhstan, Korea, Luxembourg, Malaysia, Peru, Germany, China, Australia, Niger</t>
  </si>
  <si>
    <t>RCOI confirmed per RMI, Some are recycled or scrap sourced but not all. , Some are recycled, scrap or covered countries sourced but not all. , Some are recyled/scrap, TI-CMC sourced but not all. | Recycled, Scrap and mines | 0 | Some are recyled/scrap, TI-CMC sourced but not all. | R/S and Mined (approved by TI-CMC Sourcing) | RCOI confirmed per RMI | Recyled/Scrap | RCOI Validated by RMI protocols | Recyled/Scrap | Recycled, Scrap and mines | 0 | | RCOI confirmed per RMI | NA | Not disclosure | RCOI confirmed per RMI | Recycled or scrap, and mining not disclosed by supplier | Some are recycled, scrap or cover countries sourced but not all. | RCOI Validated by RMI protocols | Recyled/Scrap | Recycled, Scrap and mines | 0 | S | 0, RCOI confirmed per RMI, Recycled or scrap, and mining not disclosed by supplier, SWITZERLAND | Some are recycled or scrap sourced but not all | Recycled/Scrap | not available | SWITZERLAND | Recycled/Scrap | Some are recycled or scrap sourced but not a</t>
  </si>
  <si>
    <t>Australia, Austria, Brazil, Burundi, China, Germany, Ireland, Israel, Japan, Kazakhstan, Malaysia, Mongolia, Myanmar, Nigeria, Portugal, Recycled/Scrap, Rwanda, Spain, Thailand, United Kingdom, United States of America | Argentina, Australia, Austria, Belgium, Brazil, Burundi, Cambodia, Canada, Chile, China, Colombia, Ecuador, Ethiopia, Germany, Guyana, Hungary, India, Japan, Kazakhstan, Korea, Luxembourg, Malaysia, Mongolia, Mozambique, Myanmar, Namibia, Niger, Nigeria, | No known country of origin | R/S | Australia, Austria, Brazil, Burundi, China, Germany, India, Ireland, Israel, Japan, Kazakhstan, Republic of Korea, Malaysia, Mongolia, Myanmar, Netherlands, Niger, Nigeria, Portugal, Recycled/Scrap, Rwanda, Singapore, Spain, Thailand, United Kingdom, Unit | Includes Covered Countries and CAHRA | Recycled/Scrap, Germany, Portugal, Australia, Canada, Brazil, Argentina, Austria, Cambodia, Chile, Spain, Colombia, Mongolia, Guyana, Ecuador, Hungary, Japan, Kazakhstan, Malaysia, Korea, Luxembourg, Myanmar, Ethiopia, Mozambique, China, Burundi, India, N | GERMANY | Mineral R/S and LR from Germany, Portugal, Australia, Canada, Brazil, Argentina, Austria, Cambodia, Chile, Spain, Colombia, Mongolia, Guyana, Ecuador, Hungary, Japan, Kazakhstan, Malaysia, Korea, Luxembourg, Myanmar, Ethiopia, Mozambique, China, Burundi,</t>
  </si>
  <si>
    <t>RCOI confirmed per RMI, Some are recycled or scrap sourced but not all. , Some are recyled/scrap, TI-CMC sourced but not all. | R/S, From Talison, Noventa, Tanco, proprietary | 0 | Some are recyled/scrap, TI-CMC sourced but not all. | R/S and Mined (approved by TI-CMC Sourcing) | RCOI confirmed per RMI | Some are recycled/scrap sourced but not all. | RCOI Validated by RMI protocol | RCOI confirmed per RMI | 0 | NA | Recycled or scrap, and mining not disclosed by supplier | Recycle or Scrap | Not disclosure | RCOI confirmed per RMI | Some are recycled or scrap sourced but not all. | RCOI Validated by RMI protocols | Some are recycled/scrap sourced but not all | 0, KOREA, REPUBLIC OF | Some are recycled or scrap sourced but not all. | RCOI Confirmed as per CSFI | Mines and recycled scrap | Some are recycled or scrap sourced but not all | From Mines and recycled scrap | KOREA, REPUBLIC OF | Some are recycled or sc</t>
  </si>
  <si>
    <t>Australia, Austria, Brazil, China, Kazakhstan, Malaysia, Mongolia, Myanmar, Nigeria, Peru, Portugal, Russian Federation, Rwanda, Spain, Thailand, United Kingdom, United States of America, Viet Nam | Argentina, Australia, Austria, Belgium, Brazil, Cambodia, Canada, Chile, Colombia, Ecuador, Ethiopia, Germany, Guyana, Hungary, India, Japan, Kazakhstan, Korea, Luxembourg, Malaysia, Mongolia, Mozambique, Myanmar, Namibia, Peru, Portugal, Recycled/Scrap, | Myanmar, Cambodia, Malaysia, Kazakhstan, Portugal, Mongolia, Austria, Mozambique, Luxembourg, Korea, Republic of, Guyana, Brazil, Chile, Laos, Colombia, Ecuador, Argentina, Hungary, Japan, India, Canada, Belgium, Namibia, Taiwan, Peru, Germany, Ethiopia, | Myanmar, Cambodia, Malaysia, Kazakhstan, Portugal, Austria, Mongolia, Mozambique, Luxembourg, Korea, Republic of, Brazil, Guyana, Chile, Laos, Colombia, Ecuador, Argentina, Hungary, Japan, India, Canada, Belgium, Namibia, Taiwan, Peru, Ethiopia, Germany, | Myanmar, Cambodia, Malaysia, Kazakhstan, Portugal, Mongolia, Austria, Mozambique, Luxembourg, Brazil, Korea, Republic of, Guyana, Chile, Laos, Colombia, Ecuador, Argentina, Hungary, Japan, India, Canada, Belgium, Namibia, Taiwan, Peru, Ethiopia, Germany, | L1, R/S | Australia, Austria, Brazil, China, Ireland, Kazakhstan, Malaysia, Mongolia, Myanmar, Niger, Nigeria, Portugal, Russian Federation, Rwanda, Spain, Thailand, United Kingdom, United States, Vietnam | Myanmar, Cambodia, Malaysia, Kazakhstan, Portugal, Mongolia, Austria, Mozambique, Luxembourg, Korea, Republic of, Brazil, Guyana, Chile, Laos, Ecuador, Colombia, Argentina, Hungary, Japan, India, Canada, Belgium, Namibia, Taiwan, Peru, Ethiopia, Germany, | Recycled/Scrap, Portugal, Canada, Germany, Australia, Spain, Brazil, Austria, Colombia, Mongolia, Mozambique, Korea, Guyana, Argentina, Cambodia, Chile, Ecuador, Kazakhstan, Luxembourg, Malaysia, Myanmar, Japan, Hungary, Namibia, India, Ethiopia, Belgium,</t>
  </si>
  <si>
    <t>Chenzhou Diamond Tungsten Products Co.,Ltd., RCOI confirmed as per RMI., RCOI confirmed per RMI, Shizhuyuan Tungsten Mine, Hunan Province | Recycled, Scrap and mines | 0 | RCOI confirmed as per RMI. | Approved by TI-CMC Sourcing | RCOI confirmed per RMI | Chenzhou Diamond Tungsten Products Co.,Ltd.; Recycled, Scrap , Shizhuyuan Mine; Shizhuyuan Mine | RCOI confirmed as per RMI. | Chenzhou Dia | RCOI confirmed per RMI | Shizhuyuan Tungsten Mine, Hunan Province | 0 | NA | RCOI confirmed per RMI | Shizhuyuan Tungsten Mine, Hunan Province | Chenzhou Diamond Tungsten Products Co.,Ltd. | Not disclosure | RCOI Validated by RMI protocols | RCOI confirmed as per RMI. | Recycled, | 0, Chenzhou Diamond Tungsten Products Co.,Ltd., INDONESIA | Some are recycled or scrap sourced but not all. | Some are recycled or scrap sourced but not all | Not disclosed by supplier | INDONESIA | Some are recycled or scrap sourced but not all | Some ar | Shizhuyuan Tungsten Mine, Hunan Province</t>
  </si>
  <si>
    <t>Australia, Austria, Brazil, China, Kazakhstan, Malaysia, Mongolia, Myanmar, Nigeria, Peru, Portugal, Russian Federation, Spain, Thailand, United Kingdom, United States of America, Viet Nam | Argentina, Austria, Belgium, Brazil, Cambodia, Canada, Chile, China, Colombia, Ecuador, Ethiopia, Germany, Guyana, Hungary, India, Ireland, Japan, Kazakhstan, Korea, Luxembourg, Malaysia, Mongolia, Myanmar, Namibia, Niger, Peru, Portugal, Recycled/Scrap, | Myanmar, Cambodia, Malaysia, Kazakhstan, Portugal, Austria, Mongolia, Luxembourg, Brazil, Korea, Republic of, Guyana, Chile, Laos, Colombia, Ecuador, Argentina, Hungary, Japan, India, Canada, Belgium, Namibia, Taiwan, Peru, Germany, Ethiopia, Russian Fede | Myanmar, Cambodia, Malaysia, Kazakhstan, Portugal, Mongolia, Austria, Luxembourg, Guyana, Korea, Republic of, Brazil, Chile, Laos, Colombia, Ecuador, Argentina, Hungary, Japan, India, Canada, Belgium, Namibia, Taiwan, Peru, Germany, Ethiopia, Russian Fede | Myanmar, Cambodia, Malaysia, Kazakhstan, Portugal, Mongolia, Austria, Luxembourg, Korea, Republic of, Guyana, Brazil, Chile, Laos, Ecuador, Colombia, Argentina, Hungary, Japan, India, Canada, Belgium, Namibia, Taiwan, Peru, Ethiopia, Germany, Russian Fede | L1, R/S | Australia, Austria, Brazil, China, Ireland, Kazakhstan, Malaysia, Mongolia, Myanmar, Niger, Nigeria, Portugal, Russian Federation, Spain, Thailand, United Kingdom, United States, Vietnam | Myanmar, Cambodia, Malaysia, Kazakhstan, Portugal, Austria, Mongolia, Luxembourg, Korea, Republic of, Brazil, Guyana, Chile, Laos, Colombia, Ecuador, Argentina, Hungary, Japan, India, Canada, Belgium, Namibia, Taiwan, Peru, Germany, Ethiopia, Russian Fede | Recycled/Scrap, China, Austria, Brazil, Japan, Mongolia, Portugal, Canada, Namibia, India, Argentina, Cambodia, Chile, Ecuador, Guyana, Hungary, Kazakhstan, Korea, Luxembourg, Malaysia, Myanmar, Germany, Belgium, Ethiopia, Peru, Colombia, Ireland, Niger, | CHINA | Argentina, Austria, Belgium, Brazil, Cambodia, Canada, Chile, China, Colombia, Ecuador, Ethiopia, Germany, Guyana, Hungary, India, Ireland, Japan, Kazakhstan, Korea, Luxembourg, Malaysia, Mongolia, Myanmar, Namibia, Niger, Peru, Portugal, Recycled | Argentina, Australia, Austria, Belgium, Bolivia, Brazil, Cambodia, Canada, Chile, China, Colombia, Czech Republic, Djibouti, Ecuador, Egypt, Estonia, Ethiopia, France, Germany, Guyana, Hungary, India, Indonesia, Ireland, Israel, Ivory Coast, Japan, Kazakh | CHINA</t>
  </si>
  <si>
    <t>Vinh Bao District, Hai Phong</t>
  </si>
  <si>
    <t>ﾛｼｱ、ﾍﾞﾄﾅﾑ、米国、ﾌﾞﾗｼﾞﾙ、ﾓﾝｺﾞﾙの鉱山 | Not disclosed by supplier | Some are sourced from cover countries and DRC but not all. | Some are covered countries and DRC sourced but not all. | 0 | Some are covered countries and DRC sourced but not all. | RCOI confirmed | Some are covered countries and DRC sourced but not all., Some are sourced from cover countries and DRC but not all. , Some are sourced from DRC but not all. | 0 | Some are covered countries and DRC sourced but not all. | RCOI confirmed per RMI | Some are covered countries and DRC sourced but not all. | Some are covered countries and DRC sourced but not all. | 0 | Some are covered countries and DRC sourced but n | Not disclosed by supplier | 0, Not disclosed by supplier, Unknown, but some recycled/scrap | 0, L1, HR, CC, DRC, No information, Not disclosed by supplier, RCOI confirmed per RMI, Some are covered countries and DRC sourced but not all., Some are covered countries or DRC sourced but not all. | not available, Some are sourced from cover countries a</t>
  </si>
  <si>
    <t>Brazil, Burundi, China, Germany, Ireland, Israel, Japan, Recycled/Scrap, Rwanda, Tanzania, United States of America, Viet Nam | Angola, Argentina, Austria, Brazil, Cambodia, Canada, Chile, Colombia, Congo, Ecuador, Ethiopia, Guyana, Hungary, India, Japan, Kazakhstan, Korea, Luxembourg, Malaysia, Mongolia, Myanmar, Namibia, Portugal, Recycled/Scrap, South Sudan, Sudan, Tanzania, Za | Myanmar, Angola, Cambodia, Malaysia, Kazakhstan, Portugal, Mongolia, Austria, Luxembourg, Korea, Republic of, Brazil, Guyana, Chile, Laos, Colombia, Ecuador, Argentina, South Sudan, Hungary, Japan, Tanzania, Zambia, Congo (Brazzaville), India, Canada, Bel | Myanmar, Angola, Cambodia, Malaysia, Kazakhstan, Portugal, Mongolia, Austria, Luxembourg, Korea, Republic of, Brazil, Guyana, Chile, Laos, Ecuador, Colombia, Argentina, South Sudan, Hungary, Japan, Tanzania, Zambia, Congo (Brazzaville), India, Canada, Bel | Not disclosed per LBMA | Brazil, Burundi, China, Congo, Germany, India, Ireland, Israel, Japan, Republic of Korea, Malaysia, Myanmar, Netherlands, Recycled/Scrap, Rwanda, Singapore, Tanzania, Thailand, United States, Vietnam | Myanmar, Angola, Cambodia, Malaysia, Kazakhstan, Portugal, Mongolia, Austria, Luxembourg, Korea, Republic of, Guyana, Brazil, Chile, Laos, Ecuador, Colombia, Argentina, South Sudan, Hungary, Japan, Tanzania, Zambia, Congo (Brazzaville), India, Canada, Bel | Recycled/Scrap, Namibia, Brazil, Colombia, Malaysia, Mongolia, Myanmar, Portugal, Argentina, Austria, Cambodia, Chile, Ecuador, Guyana, Hungary, Japan, Kazakhstan, Korea, Luxembourg, Canada, India, Tanzania, Zambia, Angola, South Sudan, Sudan, Ethiopia, P | Includes Covered Countries and CAHRA</t>
  </si>
  <si>
    <t>1. Ganzhou Grand Metals Minerals Industry Co,.Ltd.
2. Ganzhou Haixin Tungsten Product Ltd, Ganzhou Grand Metals Minerals Industry Co.,Ltd., Ganzhou Haixin Tungsten Products Ltd and Ganzhou Grand Metals Minerals Industry Co.,Ltd., RCOI confirmed as per RMI | Ganzhou Grand Sea Metals Minerals Industry  W&amp;Mo Co,.Ltd. | From Ganzhou Haixin Tungsten Products Ltd, Ganzhou Grand Metals Minerals Industry Co,.Ltd.,Dapengshan 2. Ganzhou Grand Sea Metals Minerals Industry  W&amp;Mo Co,.Ltd. Dapengshan | 0 | RCOI confirmed as per RMI. | Approved by TI-CMC Sourcing | RCOI confirmed p | RCOI confirmed per RMI | Ganzhou Haixin Tungsten Products Ltd | 0 | Ganzhou Grand Metals Minerals Industry Co.,Ltd. | RCOI confirmed per RMI | Ganzhou Haixin Tungsten Products Ltd, Ganzhou Grand Metals Minerals Industry Co.,Ltd. | Ganzhou Grand Metals Minerals Industry Co.,Ltd.
D | 0, Dapengshan, Dapengshan Mining, Simaoao Mining, Piqiaokeng Mining, Ganzhou Grand Sea Metals Minerals Industry, and Ganzhou Haixin Tungsten Product Ltd, From Ganzhou Grand Metals Minerals Industry Co,.Ltd.and Ganzhou Haixin Tungsten Product Ltd, From Gan | Ganzhou Haixin Tungsten Products Ltd</t>
  </si>
  <si>
    <t>Australia, Austria, Brazil, China, Kazakhstan, Malaysia, Mongolia, Myanmar, Nigeria, Peru, Portugal, Russian Federation, Spain, Thailand, United Kingdom, United States of America, Viet Nam | Argentina, Austria, Belgium, Brazil, Cambodia, Canada, Chile, China, Colombia, Ecuador, Ethiopia, Germany, Guyana, Hungary, India, Indonesia, Japan, Kazakhstan, Korea, Luxembourg, Malaysia, Mongolia, Myanmar, Namibia, Peru, Portugal, Taiwan, United States | Myanmar, Cambodia, Malaysia, Kazakhstan, Portugal, Mongolia, Austria, Luxembourg, Brazil, Guyana, Korea, Republic of, Chile, Laos, Colombia, Ecuador, Argentina, Hungary, Japan, India, Canada, Belgium, Namibia, Taiwan, Peru, Ethiopia, Germany, Russian Fede | Myanmar, Cambodia, Malaysia, Kazakhstan, Portugal, Austria, Mongolia, Luxembourg, Brazil, Guyana, Korea, Republic of, Chile, Laos, Colombia, Ecuador, Argentina, Hungary, Japan, India, Canada, Belgium, Namibia, Taiwan, Peru, Germany, Ethiopia, Russian Fede | Myanmar, Cambodia, Malaysia, Kazakhstan, Portugal, Mongolia, Austria, Luxembourg, Guyana, Korea, Republic of, Brazil, Chile, Laos, Colombia, Ecuador, Argentina, Hungary, Japan, India, Canada, Belgium, Namibia, Taiwan, Peru, Germany, Ethiopia, Russian Fede | L1 | Australia, Austria, Brazil, China, Ireland, Kazakhstan, Malaysia, Mongolia, Myanmar, Niger, Nigeria, Portugal, Russian Federation, Spain, Thailand, United Kingdom, United States, Vietnam | Myanmar, Cambodia, Malaysia, Kazakhstan, Portugal, Mongolia, Austria, Luxembourg, Korea, Republic of, Guyana, Brazil, Chile, Laos, Colombia, Ecuador, Argentina, Hungary, Japan, India, Canada, Belgium, Namibia, Taiwan, Peru, Ethiopia, Germany, Russian Fede | CHINA | China, India, Brazil, Canada, Japan, Namibia, Ethiopia, Germany, Austria, Colombia, Mongolia, Portugal, Belgium, Argentina, Cambodia, Chile, Ecuador, Guyana, Hungary, Kazakhstan, Korea, Luxembourg, Malaysia, Myanmar, Peru, United States, Indonesia, Austra | China | Argentina, Austria, Belgium, Brazil, Cambodia, Canada, Chile, China, Colombia, Ecuador, Ethiopia, Germany, Guyana, Hungary, India, Indonesia, Japan, Kazakhstan, Korea, Luxembourg, Malaysia, Mongolia, Myanmar, Namibia, Peru, Portugal, Taiwan, Unite | Argentina, Australia, Austria, Belgium, Bolivia, Brazil, Cambodia, Canada, Chile, China, Colombia, Czech Republic, Djibouti, Ecuador, Egypt, Estonia, Ethiopia, France, Germany, Guyana, Hungary, India, Indonesia, Ireland, Israel, Ivory Coast, Japan, Kazakh | China</t>
  </si>
  <si>
    <t>Xiushui, Jiangxi Sheng</t>
  </si>
  <si>
    <t>NA, Not disclosed by supplier, RCOI confirmed as per RMI., RCOI confirmed per RMI | Not disclosed by supplier | 0 | RCOI confirmed as per RMI. | Approved by TI-CMC Sourcing | RCOI confirmed per RMI | RCOI confirmed as per RMI. | China | China | RCOI Validated by RMI protocols | RCOI confirmed as per RMI. | Not disclosed by supplier | 0 | | RCOI confirmed per RMI | 0 | Not disclosed by supplier | Not disclosure | P.R. of China. | Not disclosed by supplier | RCOI confirmed as per RMI | RUSSIAN FEDERATION | RCOI confirmed as per CFSI | Not disclosed by supplier | China | RCOI Validated by RMI protocols | RCOI confirme | 0, Far East Mine, Not disclosed by supplier, P.R. of China. | RUSSIAN FEDERATION | Not disclosed by supplier | RCOI confirmed as per RMI | RUSSIAN FEDERATION | RCOI confirmed as per CFSI | Not disclosed by supplier, Unknow | 0, Far East Mine, Far East Mine, Russia, No information, Not disclosed by supplier, Not disclosed by supplier | Not disclosure, Not disclosed by supplier | RCOI confirmed as per RMI, Not disclosed per TI-CMC, P.R. of China. | RUSSIAN FEDERATION | Not disc</t>
  </si>
  <si>
    <t>Australia, Austria, Brazil, China, Kazakhstan, Malaysia, Mongolia, Myanmar, Nigeria, Peru, Portugal, Russian Federation, Spain, Thailand, United Kingdom, United States of America, Viet Nam | Argentina, Australia, Austria, Belgium, Brazil, Cambodia, Canada, Chile, China, Ecuador, Ethiopia, Germany, Guyana, Hungary, India, Ireland, Japan, Kazakhstan, Korea, Luxembourg, Malaysia, Mongolia, Myanmar, Namibia, Niger, Peru, Portugal, Russian Federat | Myanmar, Cambodia, Malaysia, Kazakhstan, Portugal, Austria, Mongolia, Luxembourg, Brazil, Korea, Republic of, Guyana, Chile, Laos, Ecuador, Argentina, Hungary, Japan, India, Canada, Belgium, Namibia, Taiwan, Peru, Ethiopia, Germany, Russian Federation, Vi | Myanmar, Cambodia, Malaysia, Kazakhstan, Portugal, Austria, Mongolia, Luxembourg, Korea, Republic of, Guyana, Brazil, Chile, Laos, Ecuador, Argentina, Hungary, Japan, India, Canada, Belgium, Namibia, Taiwan, Peru, Germany, Ethiopia, Russian Federation, Vi | Myanmar, Cambodia, Malaysia, Kazakhstan, Portugal, Austria, Mongolia, Luxembourg, Guyana, Korea, Republic of, Brazil, Chile, Laos, Ecuador, Argentina, Hungary, Japan, India, Canada, Belgium, Namibia, Taiwan, Peru, Germany, Ethiopia, Russian Federation, Vi | L1 | Australia, Austria, Brazil, China, Ireland, Kazakhstan, Malaysia, Mongolia, Myanmar, Niger, Nigeria, Portugal, Russian Federation, Spain, Thailand, United Kingdom, United States, Vietnam | Myanmar, Cambodia, Malaysia, Kazakhstan, Portugal, Austria, Mongolia, Luxembourg, Guyana, Brazil, Korea, Republic of, Chile, Laos, Ecuador, Argentina, Hungary, Japan, India, Canada, Belgium, Namibia, Taiwan, Peru, Germany, Ethiopia, Russian Federation, Vi | China, Canada, Austria, Brazil, Japan, Mongolia, Portugal, Kazakhstan, Korea, Malaysia, Argentina, Belgium, Cambodia, Chile, Ecuador, Guyana, Hungary, India, Luxembourg, Myanmar, Namibia, Ethiopia, Germany, Peru, United States, Australia, Ireland, Niger, | CHINA | Aland Islands, Argentina, Australia, Austria, Belgium, Bolivia, Brazil, Cambodia, Canada, Chile, China, Colombia, Djibouti, Ecuador, Egypt, Estonia, Ethiopia, France, Germany, Guyana, Hungary, India, Indonesia, Ireland, Israel, Italy, Ivory Coast, Japan,</t>
  </si>
  <si>
    <t>Xiamen, Fujian Sheng</t>
  </si>
  <si>
    <t>A&amp;amp;IR MINING, A&amp;amp;IR MINING JSC, A&amp;amp;IR MINING
NORTH AMERICAN TUNGSTEN CORP.LTD, NingHua XingLuoKeng Tungsten Mining Co., Ltd,A&amp;amp;IR MINING,Yulu, RCOI confirmed per RMI, Some are recyled/scrap,covered countries, DRC sourced and TI-CMC sourced but | Recycled, Scrap and mines, from NORTH AMERICAN TUNGSTEN CORP.LTD,A&amp;IR MINING | 0 | Some are recyled/scrap,covered countries, DRC sourced and TI-CMC sourced but not all. | NORTH AMERICAN TUNGSTEN CORP.LTD; Yulu; unknown | R/S and Mined (approved by TI-CMC | RCOI confirmed per RMI | 0 | NORTH AMERICAN TUNGSTEN CORP.LTD | Recycling and NORTH AMERICAN TUNGSTEN CORP.LTD, A&amp;IR MINING | (1) A&amp;IR MINING
(2) NORTH AMERICAN TUNGSTEN CORP.LTD
(3) Yulu | Not disclosure | RCOI confirmed per RMI | Some are recycled, scrap, cover countries or DRC | 0, A&amp;amp;IR MINING, From A&amp;amp;IR MINING JSC, NORTH AMERICAN TUNGSTEN CORP.LTD. | A&amp;amp;IR MINING | A&amp;amp;IR MINING JSC | Some are recycled, scrap, covered countries or DRC sourced but not all. | From A&amp;amp;IR MINING JSC, NORTH AMERICAN TUNGSTEN CORP.LTD. | 0, A&amp;amp;IR MINING NORTH AMERICAN TUNGSTEN CORP.LTD, A&amp;amp;IR Mining, North America Tungsten Corp. Ltd, NingHua XingLuoKeng Tungsten Mining Co., Ltd., Yulu, and recycled/scrap, From A&amp;amp;IR MINING JSC, NORTH AMERICAN TUNGSTEN CORP.LTD. | A&amp;amp;IR MINING</t>
  </si>
  <si>
    <t>Australia, Bolivia (Plurinational State of), Brazil, Burundi, China, Malaysia, Mexico, Mongolia, Nigeria, Peru, Recycled/Scrap, Russian Federation, Rwanda, Spain, Thailand, United States of America | Australia, Bolivia (Plurinational State of), Brazil, Burundi, Canada, China, Ethiopia, Georgia, Indonesia, Italy, Malaysia, Mexico, Mongolia, Niger, Nigeria, Peru, Philippines, Recycled/Scrap, Russian Federation, Rwanda, Spain, Thailand, United States | Burundi, Russian Federation, Niger, Rwanda, Malaysia, Bolivia, Thailand, Spain, Canada, China, Brazil, Mexico, Nigeria, Australia | L1, L3, R/S | Australia, Bolivia (Plurinational State of), Brazil, Burundi, China, Malaysia, Mexico, Mongolia, Niger, Nigeria, Recycled/Scrap, Russian Federation, Rwanda, Spain, Thailand, United States | Russian Federation, Burundi, Niger, Rwanda, Malaysia, Thailand, Bolivia, Spain, Canada, China, Brazil, Mexico, Australia, Nigeria | Australia, Bolivia (Plurinational State of), Brazil, Burundi, Canada, China, Ethiopia, Georgia, Indonesia, Italy, Malaysia, Mexico, Mongolia, Niger, Nigeria, Peru, Philippines, Recycled/Scrap, Russian Federation, Rwanda, Spain, Thailand, United States, Bu | Australia, Bolivia, Brazil, Canada, Columbia, USA, Mexico, Nigeria, Russia, Spain, Thailand, Vietnam | Australia, Bolivia (Plurinational State of), Brazil, Burundi, Canada, China, Ethiopia, Georgia, Indonesia, Italy, Malaysia, Mexico, Mongolia, Niger, Nigeria, Peru, Philippines, Recycled/Scrap, Russian Federation, Rwanda, Spain, Thailand, United States | R | Recycled/Scrap, China, Canada, Rwanda, Burundi, Brazil, Australia, Mexico, Niger, Nigeria, Spain, Thailand, Malaysia, United States, Ethiopia, Russian Federation | Australia, Bolivia (Plurinational State of), Brazil, Burundi, Canada, China, Ethiopia, Georgia, Indonesia, Italy, Malaysia, Mexico, Mongolia, Niger, Nigeria, Peru, Philippines, Recycled/Scrap, Russian Federation, Rwanda, Spain, Thailand, United States | 0 | Rwanda</t>
  </si>
  <si>
    <t>Wen Shan,Yunnan Sheng</t>
  </si>
  <si>
    <t>NA, Not disclosed by supplier, RCOI confirmed as per RMI. | Not disclosed by supplier | 0 | RCOI confirmed as per RMI. | RCOI confirmed per RMI | RCOI confirmed as per RMI. | RCOI Validated by RMI protocols | RCOI confirmed as per RMI. | Not disclosed by supplier | 0 | RCOI confirmed as per RMI. | RCOI confirmed p | RCOI confirmed per RMI | Not disclosed by supplier | Not disclosed per supplier | RCOI confirmed as per RMI | RUSSIAN FEDERATION | RCOI confirmed as per CFSI | Not disclosed per supplier | Not disclosed by supplier | Not disclosed by supplier | RCOI Validated by RMI protocols | R | 0, Not disclosed by supplier, RUSSIAN FEDERATION | Not disclosed per supplier | RCOI confirmed as per RMI | RUSSIAN FEDERATION | RCOI confirmed as per CFSI | Not disclosed per supplier | Not disclosed by supplier | Not disclosed by supplier, Unknown, but | 0, No information, Not disclosed by supplier, Not disclosed by supplier | RCOI confirmed as per RMI, Not disclosed per TI-CMC, RCOI confirmed as per RMI., RCOI confirmed per RMI, RUSSIAN FEDERATION | Not disclosed per supplier | RCOI confirmed as per RMI</t>
  </si>
  <si>
    <t>Australia, Austria, Brazil, China, Kazakhstan, Malaysia, Mongolia, Myanmar, Nigeria, Peru, Portugal, Russian Federation, Spain, Thailand, United Kingdom, United States of America, Viet Nam | Argentina, Australia, Austria, Belgium, Brazil, Cambodia, Canada, Chile, China, Colombia, Ecuador, Ethiopia, Germany, Guyana, Hungary, India, Japan, Kazakhstan, Korea, Luxembourg, Malaysia, Mongolia, Myanmar, Namibia, Peru, Portugal, Taiwan, United States | Myanmar, Cambodia, Malaysia, Kazakhstan, Portugal, Austria, Mongolia, Luxembourg, Guyana, Korea, Republic of, Brazil, Chile, Laos, Colombia, Ecuador, Argentina, Hungary, Japan, India, Canada, Belgium, Namibia, Taiwan, Peru, Germany, Ethiopia, Russian Fede | Myanmar, Cambodia, Malaysia, Kazakhstan, Portugal, Austria, Mongolia, Luxembourg, Korea, Republic of, Brazil, Guyana, Chile, Laos, Ecuador, Colombia, Argentina, Hungary, Japan, India, Canada, Belgium, Namibia, Taiwan, Peru, Germany, Ethiopia, Russian Fede | Myanmar, Cambodia, Malaysia, Kazakhstan, Portugal, Mongolia, Austria, Luxembourg, Brazil, Korea, Republic of, Guyana, Chile, Laos, Colombia, Ecuador, Argentina, Hungary, Japan, India, Canada, Belgium, Namibia, Taiwan, Peru, Ethiopia, Germany, Russian Fede | L1 | Australia, Austria, Brazil, China, Ireland, Kazakhstan, Malaysia, Mongolia, Myanmar, Niger, Nigeria, Portugal, Russian Federation, Spain, Thailand, United Kingdom, United States, Vietnam | Myanmar, Cambodia, Malaysia, Kazakhstan, Portugal, Mongolia, Austria, Luxembourg, Korea, Republic of, Brazil, Guyana, Chile, Laos, Colombia, Ecuador, Argentina, Hungary, Japan, India, Canada, Belgium, Namibia, Taiwan, Peru, Ethiopia, Germany, Russian Fede | China, Brazil, Austria, Canada, Colombia, Japan, Mongolia, Portugal, Korea, Argentina, Belgium, Cambodia, Chile, Ecuador, Guyana, Hungary, India, Kazakhstan, Luxembourg, Malaysia, Myanmar, Ethiopia, Germany, Namibia, Peru, United States, Australia, Irelan | CHINA | Argentina, Australia, Austria, Belgium, Bolivia, Brazil, Cambodia, Canada, Chile, China, Colombia, Czech Republic, Djibouti, Ecuador, Egypt, Estonia, Ethiopia, France, Germany, Guyana, Hungary, India, Indonesia, Ireland, Israel, Ivory Coast, Japan, Kazakh</t>
  </si>
  <si>
    <t>Tonggu, Jiangxi Sheng</t>
  </si>
  <si>
    <t>NA, Not disclosed by supplier, RCOI confirmed as per RMI., RCOI confirmed per RMI | Not disclosed by supplier | 0 | RCOI confirmed as per RMI. | RCOI confirmed per RMI | RCOI confirmed as per RMI. | RCOI Validated by RMI protocols | RCOI confirmed as per RMI. | Not disclosed by supplier | 0 | RCOI confirmed as per RMI. | RCOI confirmed p | RCOI confirmed per RMI | NA | Not disclosed by supplier | Not disclosure | Not disclosed by supplier | RCOI confirmed as per RMI | KAZAKHSTAN | RCOI confirmed as per CFSI | Not disclosed by supplier | RCOI Validated by RMI protocols | RCOI confirmed as per RMI. | Not disclosed by | 0, KAZAKHSTAN | Not disclosed by supplier | RCOI confirmed as per RMI | KAZAKHSTAN | RCOI confirmed as per CFSI | Not disclosed by supplier, RCOI confirmed per RMI, Unknown, but some recycled/scrap | 0, KAZAKHSTAN | Not disclosed by supplier | RCOI confirmed as per RMI | KAZAKHSTAN | RCOI confirmed as per CFSI | Not disclosed by supplier, NA, No information, Not disclosed by supplier, Not disclosed by supplier | Not disclosure, Not disclosed by suppli</t>
  </si>
  <si>
    <t>Austria, Brazil, China, Kazakhstan, Malaysia, Mongolia, Myanmar, Peru, Portugal | Argentina, Austria, Belgium, Brazil, Cambodia, Canada, Chile, China, Colombia, Ecuador, Ethiopia, Germany, Guyana, Hungary, India, Japan, Kazakhstan, Korea, Luxembourg, Malaysia, Mongolia, Myanmar, Namibia, Peru, Portugal, Recycled/Scrap, Taiwan | China, Korea, Republic of | L1 | Austria, Brazil, China, Kazakhstan, Malaysia, Mongolia, Myanmar, Portugal | Argentina, Austria, Belgium, Brazil, Cambodia, Canada, Chile, China, Colombia, Ecuador, Ethiopia, Germany, Guyana, Hungary, India, Japan, Kazakhstan, Korea, Luxembourg, Malaysia, Mongolia, Myanmar, Namibia, Peru, Portugal, Recycled/Scrap, Taiwan, China, K | Argentina, Austria, Belgium, Brazil, Cambodia, Canada, Chile, China, Colombia, Ecuador, Ethiopia, Germany, Guyana, Hungary, India, Japan, Kazakhstan, Korea, Luxembourg, Malaysia, Mongolia, Myanmar, Namibia, Peru, Portugal, Recycled/Scrap, Taiwan | China, | China, Korea, Kazakhstan | Argentina, Austria, Belgium, Brazil, Cambodia, Canada, Chile, China, Colombia, Ecuador, Ethiopia, Germany, Guyana, Hungary, India, Japan, Kazakhstan, Korea, Luxembourg, Malaysia, Mongolia, Myanmar, Namibia, Peru, Portugal, Recycled/Scrap, Taiwan | NA | Mi</t>
  </si>
  <si>
    <t>NA, Not disclosed by supplier, RCOI confirmed as per RMI., RCOI confirmed per RMI | Recycled, Scrap and mines | 0 | RCOI confirmed as per RMI. | RCOI confirmed per RMI | Jiangxi | RCOI confirmed as per RMI. | RCOI Validated by RMI protocols | RCOI confirmed as per RMI. | Recycled, Scrap and mines | 0 | RCOI confirmed as per RMI. | RCOI c | RCOI confirmed per RMI | RCOI confirmed per RMI | Not disclosed by supplier | Not disclosure | Not disclosed by supplier | RCOI confirmed as per RMI | Domestic mine. Not recycle. | JAPAN | RCOI confirmed as per CFSI | Not disclosed by supplier | Recycled, Scrap and mines | Recycl | 0, JAPAN | Not disclosed by supplier | RCOI confirmed as per RMI | Domestic mine. Not recycle. | JAPAN | RCOI confirmed as per CFSI | Not disclosed by supplier | Recycled, Scrap and mines | Recycled, Scrap and mines, RCOI confirmed per RMI, Unknown, but s</t>
  </si>
  <si>
    <t>Austria, Bolivia (Plurinational State of), Brazil, China, Colombia, Democratic Republic of the Congo, Malaysia, Mexico, Mongolia, Peru, Russian Federation, United States of America | Australia, Austria, Bolivia (Plurinational State of), Brazil, Canada, China, Colombia, Democratic Republic of Congo, Indonesia, Ireland, Japan, Malaysia, Mexico, Mongolia, Niger, Peru, Recycled/Scrap, Russian Federation, Switzerland, United States | DRC- Congo (Kinshasa), Canada, Russian Federation, China, Brazil, Malaysia, Australia, Bolivia, Peru, Indonesia | DRC- Congo (Kinshasa), Canada, Russian Federation, China, Brazil, Malaysia, Bolivia, Australia, Peru, Indonesia | L1 | Australia, Austria, Bolivia (Plurinational State of), Brazil, China, Congo, Democratic Republic of the Congo, Ireland, Malaysia, Mexico, Mongolia, Niger, Russian Federation, United States | Australia, Austria, Bolivia (Plurinational State of), Brazil, Canada, China, Colombia, Democratic Republic of Congo, Indonesia, Ireland, Japan, Malaysia, Mexico, Mongolia, Niger, Peru, Recycled/Scrap, Russian Federation, Switzerland, United States, China, | Australia, Austria, Bolivia (Plurinational State of), Brazil, Canada, China, Colombia, Democratic Republic of Congo, Indonesia, Ireland, Japan, Malaysia, Mexico, Mongolia, Niger, Peru, Recycled/Scrap, Russian Federation, Switzerland, United States | Recyc | Recycled/Scrap, China, Indonesia, Brazil, Australia, Canada, Malaysia, Peru, Japan, Russian Federation, Democratic Republic of Congo | CHINA | Australia, Austria, Bolivia (Plurinational State of), Brazil, Canada, China, Colombia, Democratic Republic of Congo, Indonesia, Ireland, Japan, Malaysia, Mexico, Mongolia, Niger, Peru, Recycled/Scrap, Russian Federation, Switzerland, United States | RCOI</t>
  </si>
  <si>
    <t>NA, Not disclosed by supplier, RCOI confirmed as per RMI., RCOI confirmed per RMI | From Chongyi Weiheng Mining Co.,Ltd/Chongyi Hengchang Co.,Ltd | 0 | RCOI confirmed as per RMI. | RCOI confirmed per RMI | RCOI confirmed as per RMI. | RCOI Validated by RMI protocols | RCOI confirmed as per RMI. | From Chongyi Weiheng Mining Co.,Ltd/Chong | Not disclosed by supplier | 0 | NA | Not disclosed by supplier | Not disclosure | Not disclosed per supplier | RCOI confirmed as per RMI | RCOI confirmed as per CFSI | Not disclosed per supplier | Not disclosed by supplier | From Chongyi Weiheng Mining Co.,Ltd/Chongyi Hengchang Co., | 0, Chongyi Weiheng Mining Co Ltd/Chongyi Hengch, Not disclosed by supplier, Not disclosed per supplier | RCOI confirmed as per RMI | RCOI confirmed as per CFSI | Not disclosed per supplier | Not disclosed by supplier | From Chongyi Weiheng Mining Co.,Ltd/</t>
  </si>
  <si>
    <t>Australia, Austria, Bolivia (Plurinational State of), Brazil, China, Mexico, Mongolia, Nigeria, Peru, Portugal, Spain, United States of America | Argentina, Australia, Austria, Bolivia (Plurinational State of), Brazil, Canada, Chile, China, Colombia, Guinea, Ireland, Japan, Mexico, Mongolia, Niger, Nigeria, Papua New Guinea, Peru, Portugal, Recycled/Scrap, Singapore, Spain, United States | Papua New Guinea, Argentina, Singapore, Guinea, United States, Japan, Canada, China, Brazil, Mexico, Chile, Australia, Peru | Papua New Guinea, Argentina, Singapore, Guinea, United States, Japan, Canada, China, Brazil, Mexico, Australia, Chile, Peru | Argentina, Papua New Guinea, Singapore, United States, Guinea, Japan, Canada, China, Brazil, Mexico, Australia, Chile, Peru | L1 | Australia, Austria, Bolivia (Plurinational State of), Brazil, China, Ireland, Mexico, Mongolia, Niger, Nigeria, Portugal, Spain, United States | Argentina, Papua New Guinea, Singapore, United States, Guinea, Japan, Canada, China, Brazil, Mexico, Chile, Australia, Peru | Argentina, Australia, Austria, Bolivia (Plurinational State of), Brazil, Canada, Chile, China, Colombia, Guinea, Ireland, Japan, Mexico, Mongolia, Niger, Nigeria, Papua New Guinea, Peru, Portugal, Recycled/Scrap, Singapore, Spain, United States, Argentina | Argentina, Australia, Austria, Bolivia (Plurinational State of), Brazil, Canada, Chile, China, Colombia, Guinea, Ireland, Japan, Mexico, Mongolia, Niger, Nigeria, Papua New Guinea, Peru, Portugal, Recycled/Scrap, Singapore, Spain, United States | Recycled | Recycled/Scrap, China, Canada, Mexico, Brazil, United States, Australia, Japan, Peru, Guinea, Singapore, Argentina, Chile, Papua New Guinea, Portugal, Spain | CHINA | Argentina, Australia, Austria, Bolivia (Plurinational State of), Brazil, Canada, Chile, China, Colombia, Guinea, Ireland, Japan, Mexico, Mongolia, Niger, Nigeria, Papua New Guinea, Peru, Portugal, Recycled/Scrap, Singapore, Spain, United States | 0 | NA |</t>
  </si>
  <si>
    <t>Some are recycled or scrap sourced but not all. , Some are recycled/scrap sourced but not all. | Recycled, Scrap and mines | 0 | Some are recycled/scrap sourced but not all. | L1, R/S | RCOI confirmed per RMI | Some are recycled/scrap sourced but not all. | RCOI Validated by RMI protocols | Some are recycled/scrap sourced but not all. | Recycled, Scr | Recycled or scrap, and mining not disclosed by supplier | Recycled or scrap, and mining not disclosed by supplier | Some are recycled or scrap sourced but not all. | RCOI Validated by RMI protocols | Some are recycled/scrap sourced but not all. | Recycled, Scrap and mines | 0 | Some are recycled/scrap sourced bu | 0, INDONESIA | Some are recycled or scrap sourced but not all. | Some are recycled or scrap sourced but not all | not available | INDONESIA | Some are recycled or scrap sourced but not all | Some are recycled or scrap sourced but not all. | Recycled, Scra</t>
  </si>
  <si>
    <t>Australia, Austria, Brazil, China, Democratic Republic of the Congo, Kazakhstan, Malaysia, Mongolia, Myanmar, Nigeria, Peru, Portugal, Russian Federation, Spain, Thailand, United Kingdom, United States of America, Viet Nam | Argentina, Australia, Austria, Belgium, Brazil, Cambodia, Canada, Chile, China, Colombia, Democratic Republic of Congo, Ecuador, Germany, Guyana, Hungary, India, Japan, Kazakhstan, Korea, Luxembourg, Malaysia, Mongolia, Myanmar, Namibia, Peru, Portugal, R | DRC- Congo (Kinshasa), Myanmar, Cambodia, Malaysia, Kazakhstan, Portugal, Austria, Mongolia, Luxembourg, Brazil, Guyana, Korea, Republic of, Chile, Laos, Colombia, Ecuador, Argentina, Hungary, Japan, India, Canada, Belgium, Namibia, Taiwan, Peru, Germany, | DRC- Congo (Kinshasa), Myanmar, Cambodia, Malaysia, Kazakhstan, Portugal, Mongolia, Austria, Luxembourg, Brazil, Guyana, Korea, Republic of, Chile, Laos, Colombia, Ecuador, Argentina, Hungary, Japan, India, Canada, Belgium, Namibia, Taiwan, Peru, Ethiopia | DRC- Congo (Kinshasa), Myanmar, Cambodia, Malaysia, Kazakhstan, Portugal, Mongolia, Austria, Luxembourg, Guyana, Korea, Republic of, Brazil, Chile, Laos, Ecuador, Colombia, Argentina, Hungary, Japan, India, Canada, Belgium, Namibia, Taiwan, Peru, Germany, | L1, R/S | Australia, Austria, Brazil, China, Congo, Democratic Republic of the Congo, Ireland, Kazakhstan, Malaysia, Mongolia, Myanmar, Niger, Nigeria, Portugal, Russian Federation, Spain, Thailand, United Kingdom, United States, Vietnam | DRC- Congo (Kinshasa), Myanmar, Cambodia, Malaysia, Kazakhstan, Portugal, Mongolia, Austria, Luxembourg, Brazil, Guyana, Korea, Republic of, Chile, Laos, Colombia, Ecuador, Argentina, Hungary, Japan, India, Canada, Belgium, Namibia, Taiwan, Peru, Germany, | Recycled/Scrap, China, Brazil, Colombia, Mongolia, Portugal, Austria, Japan, Malaysia, Myanmar, Argentina, Chile, Ecuador, Guyana, Cambodia, Hungary, Kazakhstan, Korea, Luxembourg, Canada, India, Belgium, Namibia, Peru, Germany, United States, Australia, | CHINA</t>
  </si>
  <si>
    <t>Gao'an,Jiangxi Sheng</t>
  </si>
  <si>
    <t>China, Recycled/Scrap, United States | China | Not disclosed per LBMA | China, China, USA, No reason to believe sources from DRC or covered countries | China, Recycled/Scrap, United States | China, United States | China, USA | China, Recycled/Scrap, Russia, Canada, Thailand, DRC or an adjoining country (Covered Countries), Burundi, Rwanda, Niger, Malaysia, Bolivia, Spain, Brazil, Mexico, Australia, Niger | China, Recycled/Scrap, United States | China, United States | China, USA | China | China, United States | China, USA | China, Recycled/Scrap, Russia, Canada, Thailand, DRC or an adjoining country (Covered Countries), Burundi, Rwanda, Niger, Malaysia, Boli | China, Recycled/Scrap, United States, China, United States, China, USA, China, USA, Recycled/Scrap, Unknown | China, China, Recycled/Scrap, United States, China, United States, China, USA, China, USA | China, Recycled/Scrap, Russia, Canada, Thailand, DRC or an adjoining country (Covered Countries), Burundi, Rwanda, Niger, Malaysia, Bolivia, Spain, Brazil, Mexico,</t>
  </si>
  <si>
    <t>HingHua Xingluokeng Tungsten Mining Co., Ltd, Ning Hua Xingluokeng Tungsten Mining Co.,Ltd
Luoyang Yulu Mining Co.,Ltd
Zijin Mining Co.,Ltd
Xinxhou Mining Co.,Ltd
Xianglushan Mine, NINGHUA XINGLUOKENG TUNGSTEN MINING CO., LTD, NinHua Xingluokeng Tungsten | Xian’guoshan Tungsten Deposit | NINGHUA XINGLUOKENG TUNGSTEN MINING CO., LTD | From NinHua Xingluokeng Tungsten Mining Co.,Ltd; Luoyang Yulu Mining Co.,Ltd;Zijin Mining Co.,Ltd;Xianglushan Mine;Xinxhou Mining Co.,Ltd | 0 | Some are recyled/scrap, TI-CMC sourced but not all. | NingHua Xingluokeng Tungsten Mining Co., Ltd; Xiamen Tung | Recycled | RCOI confirmed per RMI | NinHua Xingluokeng Tungsten Mining Co.,Ltd; Luoyang Yulu Mining Co.,Ltd | 0 | Ninghua Xingluokeng Tungsten Mining Co., Ltd.;  Jinding Tungsten, Luoyang Yulu Mining Co. Ltd. | P.R. of China, Canada for mine. P.R. of China for scrap. | Ning Hua Xingluokeng | 0, From Ning Hua Xingluokeng Tungsten Mining Co.,Ltd Luoy,Luoyang Yulu Mining Co.,Ltd,Zijin Mining Co.,Ltd,Xinxhou Mining Co.,Ltd,, From NinHua Xingluokeng Tungsten Mining Co.,Ltd; Luoyang Yulu Mining Co.,Ltd;Zijin Mining Co.,Ltd;Xianglushan Mine;Xinxhou</t>
  </si>
  <si>
    <t>Australia, Austria, Brazil, China, Democratic Republic of the Congo, Germany, Ireland, Israel, Japan, Kazakhstan, Malaysia, Mexico, Mongolia, Myanmar, Nigeria, Peru, Portugal, Recycled/Scrap, Russian Federation, Rwanda, Spain, Thailand, United Kingdom, Un | Argentina, Australia, Austria, Belgium, Brazil, Cambodia, Canada, Chile, China, Colombia, Democratic Republic of Congo, Ecuador, Germany, Guyana, Hungary, India, Japan, Kazakhstan, Korea, Luxembourg, Malaysia, Mexico, Mongolia, Myanmar, Namibia, Niger, Ni | DRC- Congo (Kinshasa), Myanmar, Cambodia, Malaysia, Kazakhstan, Portugal, Mongolia, Austria, Luxembourg, Guyana, Brazil, Korea, Republic of, Chile, Laos, Colombia, Ecuador, Argentina, Hungary, Japan, India, Canada, Belgium, Namibia, Taiwan, Peru, Ethiopia | DRC- Congo (Kinshasa), Myanmar, Cambodia, Malaysia, Kazakhstan, Portugal, Austria, Mongolia, Luxembourg, Guyana, Brazil, Korea, Republic of, Chile, Laos, Ecuador, Colombia, Argentina, Hungary, Japan, India, Canada, Belgium, Namibia, Taiwan, Peru, Germany, | DRC- Congo (Kinshasa), Myanmar, Cambodia, Malaysia, Kazakhstan, Portugal, Austria, Mongolia, Luxembourg, Brazil, Guyana, Korea, Republic of, Chile, Laos, Ecuador, Colombia, Argentina, Hungary, Japan, India, Canada, Belgium, Namibia, Taiwan, Peru, Germany, | L1, R/S | Australia, Austria, Brazil, China, Democratic Republic of the Congo, Ireland, Kazakhstan, Malaysia, Mexico, Mongolia, Myanmar, Niger, Nigeria, Portugal, Russian Federation, Rwanda, Spain, Thailand, United Kingdom, United States, Vietnam | DRC- Congo (Kinshasa), Myanmar, Cambodia, Malaysia, Kazakhstan, Portugal, Mongolia, Austria, Luxembourg, Korea, Republic of, Brazil, Guyana, Chile, Laos, Colombia, Ecuador, Argentina, Hungary, Japan, India, Canada, Belgium, Namibia, Taiwan, Peru, Germany, | Xiushui County, Jiangxi Province | China | Recycled/Scrap, China, Canada, Brazil, Portugal, Japan, United States, Australia, Niger, Nigeria, Peru, Thailand, Mexico, Spain, Rwanda, Germany, Malaysia, Mongolia, Austria, Colombia, Cambodia, Guyana, Kazakhstan, Korea, Luxembourg, Myanmar, Chile, India | CHINA | China | Argentina, Australia, Austria, Belgium, Brazil, Cambodia, Canada, Chile, China, Colombia, Democratic Republic of Congo, Ecuador, Germany, Guyana, Hungary, India, Japan, Kazakhstan, Korea, Luxembourg, Malaysia, Mexico, Mongolia, Myanmar, Namibia, N</t>
  </si>
  <si>
    <t>St. Martin i-S, Steiermark</t>
  </si>
  <si>
    <t>Mittersill, RCOI confirmed per RMI, Some are recycled, scrap or covered countries sourced but not all. , Some are recyled/scrap,covered countries, and TI-CMC sourced but not all. | Recycled, Scrap and mines | 0 | Some are recyled/scrap,covered countries, and TI-CMC sourced but not all. | R/S and Mined (approved by TI-CMC Sourcing) | RCOI confirmed per RMI | Indonesia | Some are recycled/scrap, high risk countries, and covered countr | RCOI confirmed per RMI | NA | Not disclosure | Recycled or scrap, and mining not disclosed by supplier | Some are recycled, scrap, cover countries or DRC sourced but not all. | RCOI Validated by RMI protocols | Some are recycled/scrap, high risk countries, and covered countries s | 0, RCOI confirmed per RMI, Recycled or scrap, and mining not disclosed by supplier, Some are recycled, scrap or cover countries sourced but not all. | Some are recycled, scrap, covered countries or DRC sourced but not all. | Some are recycled, scrap or co | 0, Mittersill and recycled/scrap, NA, No information, Not disclosure | Recycled or scrap, and mining not disclosed by supplier, R/S, LR, HR, CC and Mined (See aggregated data below for TI-CMC Sourcing), RCOI confirmed per RMI, Recycled and from Mittersill</t>
  </si>
  <si>
    <t>Australia, Austria, Brazil, China, Kazakhstan, Portugal, Rwanda | Argentina, Australia, Austria, Belgium, Brazil, Cambodia, Canada, Chile, China, Colombia, Djibouti, Ecuador, Egypt, Estonia, Ethiopia, France, Germany, Guyana, Hungary, India, Indonesia, Ireland, Israel, Japan, Kazakhstan, Portugal, Recycled/Scrap, Rwanda | Austria, China, Australia | L1, L3, DRC, R/S | Australia, Austria, Brazil, China, Germany, India, Ireland, Israel, Japan, Kazakhstan, Portugal, Recycled/Scrap, Rwanda | Includes Covered Countries | Recycled/Scrap, Austria, Australia, China, Brazil, Canada, Colombia, Argentina, Chile, Belgium, Cambodia, Ecuador, Rwanda, Japan, Ethiopia, India, Germany, Guyana, Hungary, Kazakhstan, Djibouti, Egypt, Ireland, Estonia, Indonesia, France, Israel | AUSTRIA</t>
  </si>
  <si>
    <t>Fallon, Nevada</t>
  </si>
  <si>
    <t>Some are recycled or scrap sourced but not all. , Some are recycled, scrap or covered countries sourced but not all. , Some are recyled/scrap, TI-CMC sourced but not all. | Scrap or Recycled | Recycled, Scrap and mines | 0 | Some are recyled/scrap, TI-CMC sourced but not all. | R/S and Mined (approved by TI-CMC Sourcing) | RCOI confirmed per RMI | Kep. Riau &amp; Singkep Mines | Some are recycled/scrap sourced but not all. | UNITED STATES | UNITED | Recycled or scrap, and mining not disclosed by supplier | Recycled or scrap, and mining not disclosed by supplier | Some are recycled or scrap sourced but not all. | UNITED STATES | RCOI Validated by RMI protocols | Some are recycled/scrap sourced but not all. | Recycled, Scrap and mines | 0 | Some are recyled/s | 0, MEXICO | Some are recycled or scrap sourced but not all. | Some are recycled or scrap sourced but not all | not available | Scrap or Recycled | MEXICO | Some are recycled or scrap sourced but not all | Some are recycled or scrap sourced but not all. |</t>
  </si>
  <si>
    <t>Australia, Bolivia (Plurinational State of), China, Democratic Republic of the Congo, Mexico, Peru, Portugal, Russian Federation, United States of America, Viet Nam | Argentina, Australia, Bolivia (Plurinational State of), Canada, Chile, China, Democratic Republic of Congo, Eritrea, Germany, Indonesia, Japan, Mexico, Peru, Portugal, Recycled/Scrap, Russian Federation, Switzerland, United States, Viet Nam, Zambia | Recycle/Scrap, Russian Federation, Viet Nam, United States, China, Bolivia, Portugal | L1, R/S | Australia, Bolivia (Plurinational State of), China, Democratic Republic of the Congo, Mexico, Portugal, Russian Federation, United States, Vietnam | Argentina, Australia, Bolivia (Plurinational State of), Canada, Chile, China, Democratic Republic of Congo, Eritrea, Germany, Indonesia, Japan, Mexico, Peru, Portugal, Recycled/Scrap, Russian Federation, Switzerland, United States, Viet Nam, Zambia, Does | Scrap or Recycled | Argentina, Australia, Bolivia (Plurinational State of), Canada, Chile, China, Democratic Republic of Congo, Eritrea, Germany, Indonesia, Japan, Mexico, Peru, Portugal, Recycled/Scrap, Russian Federation, Switzerland, United States, Viet Nam, Zambia | Recy | Argentina, Australia, Bolivia (Plurinational State of), Canada, Chile, China, Democratic Republic of Congo, Eritrea, Germany, Indonesia, Japan, Mexico, Peru, Portugal, Recycled/Scrap, Russian Federation, Switzerland, United States, Viet Nam, Zambia | Incl</t>
  </si>
  <si>
    <t>Akita City, Akita</t>
  </si>
  <si>
    <t>NO, RCOI confirmed per RMI, Same as above nine mines, Some are recycled, scrap, covered countries or DRC sourced but not all. , Some are recyled/scrap, TI-CMC sourced but not all. | Recycled, Scrap and mines | 0 | Some are recyled/scrap, TI-CMC sourced but not all. | R/S and Mined (approved by TI-CMC Sourcing) | RCOI confirmed per RMI | Tin Mine in Indonesia(No Name of Tin Mine) | Some are recycled/scrap sourced but not all. | Recycl | RCOI confirmed per RMI | 0 | NA | Xingluokeng Mine 
Yulu Mine 
xianglushan Mine | Recycle or Scrap | RCOI confirmed per RMI | Recycled or scrap, and mining not disclosed by supplier | Some are recycled, scrap, cover countries or DRC sourced but not all. | RCOI Validated by RMI pr | 0, CHINA | From Beralt Tin &amp;amp; Wolfram (Portugal) SA | Beralt Tin &amp;amp; Wolfram (Portugal) SA | scrap | Some are recycled or scrap sourced but not all | Not disclosed by supplier | CHINA | Some are recycled or scrap sourced but not all | Some are recycl</t>
  </si>
  <si>
    <t>Australia, Austria, Brazil, China, Germany, Ireland, Israel, Japan, Kazakhstan, Malaysia, Mongolia, Myanmar, Nigeria, Peru, Portugal, Recycled/Scrap, Russian Federation, Spain, Thailand, United Kingdom, United States of America, Viet Nam | Argentina, Australia, Austria, Belgium, Brazil, Cambodia, Canada, Chile, China, Ecuador, Ethiopia, Germany, Guyana, Hungary, India, Japan, Kazakhstan, Korea, Luxembourg, Malaysia, Mongolia, Myanmar, Namibia, Peru, Portugal, Recycled/Scrap, Russian Federat | Myanmar, Cambodia, Malaysia, Kazakhstan, Portugal, Austria, Mongolia, Luxembourg, Brazil, Korea, Republic of, Guyana, Chile, Laos, Ecuador, Argentina, Hungary, Japan, India, Canada, Belgium, Namibia, Taiwan, Peru, Ethiopia, Germany, Russian Federation, Vi | Myanmar, Cambodia, Malaysia, Kazakhstan, Portugal, Mongolia, Austria, Luxembourg, Brazil, Guyana, Korea, Republic of, Chile, Laos, Ecuador, Argentina, Hungary, Japan, India, Canada, Belgium, Namibia, Taiwan, Peru, Germany, Ethiopia, Russian Federation, Vi | Myanmar, Cambodia, Malaysia, Kazakhstan, Portugal, Austria, Mongolia, Luxembourg, Guyana, Brazil, Korea, Republic of, Chile, Laos, Ecuador, Argentina, Hungary, Japan, India, Canada, Belgium, Namibia, Taiwan, Peru, Ethiopia, Germany, Russian Federation, Vi | Not disclosed per LBMA | Australia, Austria, Brazil, China, Germany, India, Ireland, Israel, Japan, Kazakhstan, Republic of Korea, Malaysia, Mongolia, Myanmar, Netherlands, Niger, Nigeria, Portugal, Russian Federation, Spain, Thailand, United Kingdom, United States, Vietnam | Myanmar, Cambodia, Malaysia, Kazakhstan, Portugal, Austria, Mongolia, Luxembourg, Brazil, Guyana, Korea, Republic of, Chile, Laos, Ecuador, Argentina, Hungary, Japan, India, Canada, Belgium, Namibia, Taiwan, Peru, Ethiopia, Germany, Russian Federation, Vi | Includes Covered Countries and CAHRA | Recycled/Scrap, Japan, Portugal, Canada, Austria, Brazil, Mongolia, Chile, Peru, Argentina, Belgium, Cambodia, Ecuador, Guyana, Hungary, India, Kazakhstan, Korea, Luxembourg, Malaysia, Myanmar, Ethiopia, Germany, Namibia, China, Australia, United States, | L1, R/S | JAPAN</t>
  </si>
  <si>
    <t>Lin`an Guanghua mine | 1. Jiangxi Minmetals non-ferrous Pioneer Metals Corporation
2. Hunan Chunchang Nonferrous Metals Co.,Ltd, Lin`an Guanghua mine, RCOI confirmed as per RMI., RCOI confirmed per RMI | From 1. Jiangxi Minmetals non-ferrous Pioneer Metals Corporation 2. Hunan Chunchang Nonferrous Metals Co.,Ltd | 0 | RCOI confirmed as per RMI. | Approved by TI-CMC Sourcing | RCOI confirmed per RMI | ①Jiangxi Minmetals non-ferrous Pioneer Metals Corporati | RCOI confirmed per RMI | 0 | Lin`an Guanghua mine | Lin`an Guanghua mine | RCOI confirmed per RMI | Not disclosure | CHINA | RCOI Validated by RMI protocols | RCOI confirmed as per RMI. | From 1. Jiangxi Minmetals non-ferrous Pioneer Metals Corporation 2. Hunan Chunchang Nonferro | 0, Chun-chang Non-ferrous Smelting &amp;amp; Concentrating Co., Ltd. | CHINA | From 1. Jiangxi Minmetals non-ferrous Pioneer Metals Corporation 2. Hunan Chunchang Nonferrous Metals Co.,Ltd | RCOI Confirmed as per CSFI | Jiangxi Minmetals non-ferrous Pioneer M</t>
  </si>
  <si>
    <t>Argentina, Australia, Austria, Belgium, Brazil, Cambodia, Canada, Chile, China, Colombia, Djibouti, Ecuador, Egypt, Estonia, Ethiopia, France, Germany, Guyana, Hungary, India, Indonesia, Ireland, Israel, Japan, Kazakhstan, Korea, Luxembourg, Madagascar, M | Argentina, Austria, Belgium, Brazil, Cambodia, Canada, Chile, China, Colombia, Ecuador, Ethiopia, Germany, Guyana, Hungary, India, Japan, Kazakhstan, Korea, Luxembourg, Malaysia, Mongolia, Mozambique, Myanmar, Namibia, Peru, Portugal, Recycled/Scrap, Taiw | Myanmar, Cambodia, Malaysia, Kazakhstan, Portugal, Austria, Mongolia, Mozambique, Luxembourg, Brazil, Guyana, Korea, Republic of, Chile, Laos, Colombia, Ecuador, Argentina, Hungary, Japan, India, Canada, Belgium, Namibia, Taiwan, Peru, Ethiopia, Germany, | Myanmar, Cambodia, Malaysia, Kazakhstan, Portugal, Austria, Mongolia, Mozambique, Luxembourg, Brazil, Guyana, Korea, Republic of, Chile, Laos, Ecuador, Colombia, Argentina, Hungary, Japan, India, Canada, Belgium, Namibia, Taiwan, Peru, Germany, Ethiopia, | Myanmar, Cambodia, Malaysia, Kazakhstan, Portugal, Austria, Mongolia, Mozambique, Luxembourg, Brazil, Guyana, Korea, Republic of, Chile, Laos, Colombia, Ecuador, Argentina, Hungary, Japan, India, Canada, Belgium, Namibia, Taiwan, Peru, Germany, Ethiopia, | L1 | Australia, Austria, Brazil, China, Ireland, Kazakhstan, Malaysia, Mongolia, Myanmar, Niger, Nigeria, Peru, Portugal, Russian Federation, Spain, Thailand, United Kingdom, United States, Vietnam, Zimbabwe | Myanmar, Cambodia, Malaysia, Kazakhstan, Portugal, Austria, Mongolia, Mozambique, Luxembourg, Brazil, Guyana, Korea, Republic of, Chile, Laos, Ecuador, Colombia, Argentina, Hungary, Japan, India, Canada, Belgium, Namibia, Taiwan, Peru, Ethiopia, Germany, | From China | Recycled/Scrap, China, Mongolia, Canada, Mozambique, Ethiopia, Germany, Japan, Austria, Brazil, Colombia, Portugal, Argentina, Chile, Cambodia, Ecuador, Guyana, Hungary, India, Kazakhstan, Korea, Luxembourg, Malaysia, Myanmar, Belgium, Namibia, Peru, Aust | Argentina, Armenia, Australia, Austria, Azerbaijan, Bahamas, Barbados, Belarus, Belgium, Benin, Bolivia, Bosnia and Herzegovina, Botswana, Brazil, Bulgaria, Burkina Faso, Cambodia, Cameroon, Canada, Chile, China, Colombia, Croatia, Cyprus, Denmark, Djibou</t>
  </si>
  <si>
    <t>Towanda, Pennsylvania</t>
  </si>
  <si>
    <t>GTP's own mines, RCOI confirmed per RMI, Recycled and multiple locations, scrap, Some are recycled, scrap or covered countries sourced but not all. , Some are recyled/scrap,covered countries, and TI-CMC sourced but not all. | Recycled, Scrap, from Global Tungsten &amp; Powders Corp. | 0 | Some are recyled/scrap,covered countries, and TI-CMC sourced but not all. | NA | R/S and Mined (approved by TI-CMC Sourcing) | RCOI confirmed per RMI | NA | Some are recycled/scrap, covered count | Recycled, US | RCOI confirmed per RMI | 0 | GTP's own mines | Recycled and mining not disclosed by supplier | Recycle or Scrap | RCOI confirmed per RMI | GTP's own mines | UNITED STATES | RCOI Validated by RMI protocols | Some are recycled/scrap, covered countries sourced but not all. | Recycle | 0, GERMANY | Not disclosed by supplier | RCOI Confirmed as per CSFI | Towanda | Some are recycled or scrap sourced but not all | Some are recycled or scrap sourced but not all. | Some are recycled or scrap sourced but not all, from Various mines | GERMANY | 0, Ganzhou Haixin Tungsten Product Ltd and recycled/scrap, GERMANY | Not disclosed by supplier | RCOI Confirmed as per CSFI | Towanda | Some are recycled or scrap sourced but not all | Some are recycled or scrap sourced but not all. | Some are recycled or</t>
  </si>
  <si>
    <t>Australia, Austria, Brazil, Burundi, China, Germany, Ireland, Israel, Japan, Kazakhstan, Malaysia, Mexico, Mongolia, Myanmar, Nigeria, Peru, Portugal, Recycled/Scrap, Russian Federation, Rwanda, Spain, Thailand, United Kingdom, United States of America, V | Argentina, Austria, Belgium, Brazil, Burundi, Cambodia, Canada, Chile, China, Colombia, Ecuador, Ethiopia, Germany, Guyana, Hungary, India, Japan, Kazakhstan, Korea, Luxembourg, Malaysia, Mongolia, Myanmar, Namibia, Peru, Portugal, Recycled/Scrap, Rwanda, | Myanmar, Cambodia, Malaysia, Kazakhstan, Portugal, Mongolia, Austria, Luxembourg, Brazil, Guyana, Korea, Republic of, Chile, Laos, Ecuador, Colombia, Argentina, Hungary, Japan, India, Canada, Belgium, Namibia, Taiwan, Peru, Ethiopia, Germany, Russian Fede | Myanmar, Cambodia, Malaysia, Kazakhstan, Portugal, Austria, Mongolia, Luxembourg, Brazil, Guyana, Korea, Republic of, Chile, Laos, Ecuador, Colombia, Argentina, Hungary, Japan, India, Canada, Belgium, Namibia, Taiwan, Peru, Germany, Ethiopia, Russian Fede | Myanmar, Cambodia, Malaysia, Kazakhstan, Portugal, Austria, Mongolia, Luxembourg, Korea, Republic of, Brazil, Guyana, Chile, Laos, Ecuador, Colombia, Argentina, Hungary, Japan, India, Canada, Belgium, Namibia, Taiwan, Peru, Ethiopia, Germany, Russian Fede | L1, R/S | Australia, Austria, Brazil, Burundi, China, Ireland, Kazakhstan, Malaysia, Mexico, Mongolia, Myanmar, Niger, Nigeria, Portugal, Russian Federation, Rwanda, Spain, Thailand, United Kingdom, United States, Vietnam | Myanmar, Cambodia, Malaysia, Kazakhstan, Portugal, Austria, Mongolia, Luxembourg, Brazil, Guyana, Korea, Republic of, Chile, Laos, Ecuador, Colombia, Argentina, Hungary, Japan, India, Canada, Belgium, Namibia, Taiwan, Peru, Ethiopia, Germany, Russian Fede | Recycled/Scrap, United States, Portugal, Canada, Peru, Spain, Brazil, Austria, Colombia, Mongolia, Japan, Malaysia, Guyana, Cambodia, Chile, Ecuador, Kazakhstan, Korea, Luxembourg, Myanmar, Argentina, Hungary, Germany, Ethiopia, India, Namibia, Belgium, C | UNITED STATES OF AMERICA | America, Argentina, Austria, Belgium, Brazil, Burundi, Cambodia, Canada, Chile, China, Colombia, Ecuador, Ethiopia, Germany, Guyana, Hungary, India, Japan, Kazakhstan, Korea, Luxembourg, Malaysia, Mongolia, Myanmar, Namibia, Peru, Portugal, Recycled/Scrap</t>
  </si>
  <si>
    <t>Hezhou,Guangxi Zhuangzu Zizhiqu</t>
  </si>
  <si>
    <t>China, Recycled/Scrap | No known country of origin | Not disclosed per LBMA | Due diligence results pending, No known country of origin, No reason to believe sources from DRC or covered countries | China, Recycled/Scrap | Due diligence results pending | Due diligence results pending | China | Due diligence results pending | No known country of origin | China, Recycled/Scrap | China, Recycled/Scrap | Due diligence results pending | No known country o | China, Recycled/Scrap | Due diligence results pending | Due diligence results pending | No known country of origin | Due diligence results pending | China | Due diligence results pending | No known country of origin | China, Recycled/Scrap | China, Recycl | 0, China, Recycled/Scrap, Due diligence results pending, Unknown | 0, China, Recycled/Scrap, Due diligence results pending, No known country of origin, Unknown, Unknown, but no reason to believe sources from covered countries</t>
  </si>
  <si>
    <t>Chongyi Zhangyuan Tungsten Co,.Ltd. and Taoxikeng Tungsten Industry Mine, Chongyi Zhangyuan Tungsten Co,.Ltd.
Taoxikeng Tungsten Industry Mine, Domestic mine, Not Recycle, Domestic mine. Not recycle., NO, RCOI confirmed as per RMI., RCOI confirmed per RMI | (1) NingHua Xingluokeng Tungsten Mining Co. Ltd.
(2) Luokeng Mine
Luoyang Yulu Mining Co., Ltd.
(3) Zijin Mining Group Co., Ltd.
(4) Xinzhou Mining Co., Ltd.
(5) Xianglushan Mine
(6) Yulu Mine 
(7) A&amp;IR MINING JSC 
(8) NORTH AMERICAN TUNSTEN COPR.LTD. | From Taoxikeng Tungsten Industry Mine | 0 | RCOI confirmed as per RMI. | Taoxikeng Tungsten Industry Mine; Taoxikeng Tungsten Mine; Chongyi Zhangyuan Tungsten Co,.Ltd.; Domestic mine. Not recycle.; Domestic mine. Not, recycle.; From Taoxikeng Tungsten Ind | Taoxikeng Tungsten Industry Mine, Shilei Mine, Xinanzi Mine | Chongyi Zhangyuan Tungsten Co,.Ltd. | 0 | P.R. of China. | Taoxikeng tungsten deposit | Taoxikeng Tungsten Industry Mine, Shilei Mine, Xinanzi Mine | Taoxikeng Tungsten Industry Mine | RCOI confirmed per RMI | Chongyi Zhangyuan Tungsten Co,.Ltd. | RCOI Va | 0, Chongyi Zhangyuan Tungsten Co,.Ltd., Domestic mine. Not recycle. | Domestic mine. | Domestic mine . Not recycle. | INDONESIA | From Domestic mine. Not recycle. | Taoxikeng Tungsten Industry Mine | Domestic mine. Not, recycle. | RCOI confirmed as per RM | Chongyi Zhangyuan Tungsten Co,.Ltd.</t>
  </si>
  <si>
    <t>Australia, Austria, Bolivia (Plurinational State of), Brazil, China, Democratic Republic of the Congo, Kazakhstan, Malaysia, Mexico, Mongolia, Myanmar, Nigeria, Peru, Portugal, Russian Federation, Spain, Thailand, United Kingdom, United States of America, | Argentina, Australia, Austria, Belgium, Brazil, Cambodia, Canada, Chile, China, Colombia, Democratic Republic of Congo, Ecuador, Ethiopia, Guyana, Hungary, India, Kazakhstan, Korea, Luxembourg, Malaysia, Mongolia, Myanmar, Namibia, Peru, Portugal, Taiwan | DRC- Congo (Kinshasa), Myanmar, Cambodia, Malaysia, Kazakhstan, Portugal, Mongolia, Austria, Luxembourg, Guyana, Korea, Republic of, Brazil, Chile, Laos, Ecuador, Colombia, Argentina, Hungary, India, Canada, Belgium, Namibia, Taiwan, Peru, Germany, Ethiop | DRC- Congo (Kinshasa), Myanmar, Cambodia, Malaysia, Kazakhstan, Portugal, Mongolia, Austria, Luxembourg, Korea, Republic of, Brazil, Guyana, Chile, Laos, Ecuador, Colombia, Argentina, Hungary, India, Canada, Belgium, Namibia, Taiwan, Peru, Germany, Ethiop | DRC- Congo (Kinshasa), Myanmar, Cambodia, Malaysia, Kazakhstan, Portugal, Mongolia, Austria, Luxembourg, Korea, Republic of, Brazil, Guyana, Chile, Laos, Ecuador, Colombia, Argentina, Hungary, India, Canada, Belgium, Namibia, Taiwan, Peru, Ethiopia, Germa | L1 | Australia, Austria, Bolivia (Plurinational State of), Brazil, China, Congo, Democratic Republic of the Congo, Ireland, Kazakhstan, Malaysia, Mexico, Mongolia, Myanmar, Niger, Nigeria, Portugal, Russian Federation, Spain, Thailand, United Kingdom, United S | DRC- Congo (Kinshasa), Myanmar, Cambodia, Malaysia, Kazakhstan, Portugal, Mongolia, Austria, Luxembourg, Brazil, Korea, Republic of, Guyana, Chile, Laos, Ecuador, Colombia, Argentina, Hungary, India, Canada, Belgium, Namibia, Taiwan, Peru, Ethiopia, Germa | (1)~(6): China
(7): Russia
(8): Canada | China, Canada, Austria, Brazil, Colombia, Mongolia, Portugal, India, Argentina, Cambodia, Chile, Ecuador, Guyana, Kazakhstan, Korea, Luxembourg, Malaysia, Myanmar, Hungary, Belgium, Namibia, Peru, Ethiopia, Democratic Republic of Congo, Taiwan, Australia, | CHINA | China | Argentina, Australia, Austria, Belgium, Brazil, Cambodia, Canada, Chile, China, Colombia, Democratic Republic of Congo, Ecuador, Ethiopia, Guyana, Hungary, India, Kazakhstan, Korea, Luxembourg, Malaysia, Mongolia, Myanmar, Namibia, Peru, Portugal, | China</t>
  </si>
  <si>
    <t>NA, Not disclosed by supplier, RCOI confirmed as per RMI., RCOI confirmed per RMI | Not disclosed by supplier | Not disclosed by supplier | 0 | RCOI confirmed as per RMI. | Approved by TI-CMC Sourcing | RCOI confirmed per RMI | --; Recycled | RCOI confirmed as per RMI. | RCOI Validated by RMI protocols | RCOI confirmed as per RMI. | Not disclosed by supplier | 0 | | RCOI confirmed per RMI | 0 | RCOI confirmed per RMI | Not disclosed by supplier | Not disclosure | Not disclosed by supplier | RCOI confirmed as per RMI | Not disclosed by supplier | SWITZERLAND | RCOI confirmed as per CFSI | RCOI Validated by RMI protocols | RCOI confirmed as pe | 0, RCOI confirmed per RMI, SWITZERLAND | Not disclosed by supplier | RCOI confirmed as per RMI | Not disclosed by supplier | SWITZERLAND | RCOI confirmed as per CFSI, Unknown, but some recycled/scrap</t>
  </si>
  <si>
    <t>Australia, Austria, Brazil, China, Kazakhstan, Malaysia, Mongolia, Myanmar, Nigeria, Peru, Portugal, Russian Federation, Spain, Thailand, United Kingdom, United States of America, Viet Nam | Argentina, Austria, Belgium, Brazil, Cambodia, Canada, Chile, China, Colombia, Ecuador, Ethiopia, Germany, Guyana, Hungary, India, Japan, Kazakhstan, Korea, Luxembourg, Malaysia, Mongolia, Myanmar, Namibia, Peru, Portugal, Suriname, Taiwan, United States | Myanmar, Cambodia, Malaysia, Kazakhstan, Portugal, Mongolia, Austria, Luxembourg, Guyana, Brazil, Korea, Republic of, Chile, Laos, Ecuador, Colombia, Argentina, Hungary, Japan, India, Canada, Belgium, Namibia, Taiwan, Peru, Ethiopia, Germany, Russian Fede | Myanmar, Cambodia, Malaysia, Kazakhstan, Portugal, Austria, Mongolia, Luxembourg, Guyana, Korea, Republic of, Brazil, Chile, Laos, Ecuador, Colombia, Argentina, Hungary, Japan, India, Canada, Belgium, Namibia, Taiwan, Peru, Ethiopia, Germany, Russian Fede | Myanmar, Cambodia, Malaysia, Kazakhstan, Portugal, Mongolia, Austria, Luxembourg, Guyana, Brazil, Korea, Republic of, Chile, Laos, Colombia, Ecuador, Argentina, Hungary, Japan, India, Canada, Belgium, Namibia, Taiwan, Peru, Germany, Ethiopia, Russian Fede | L1 | Brazil, China, Vietnam | Myanmar, Cambodia, Malaysia, Kazakhstan, Portugal, Austria, Mongolia, Luxembourg, Brazil, Korea, Republic of, Guyana, Chile, Laos, Ecuador, Colombia, Argentina, Hungary, Japan, India, Canada, Belgium, Namibia, Taiwan, Peru, Ethiopia, Germany, Russian Fede | Not disclosed by supplier | China, Namibia, Japan, Austria, Brazil, Canada, Colombia, Mongolia, Portugal, Peru, Argentina, Cambodia, Chile, Ecuador, Guyana, Hungary, India, Kazakhstan, Korea, Luxembourg, Malaysia, Myanmar, Belgium, Ethiopia, Germany, Suriname, United States, Austral | CHINA</t>
  </si>
  <si>
    <t>Huntsville, Alabama</t>
  </si>
  <si>
    <t>RCOI confirmed per RMI, Some are recycled or scrap sourced but not all. , Some are recyled/scrap, TI-CMC sourced but not all. | Not disclosed by supplier | 0 | Some are recyled/scrap, TI-CMC sourced but not all. | R/S and Mined (approved by TI-CMC Sourcing) | RCOI confirmed per RMI | Some are recycled/scrap sourced but not all. | RCOI Validated by RMI protocols | Some are recycled | RCOI confirmed per RMI | 0 | NA | Recycled or scrap, and mining not disclosed by supplier | Not disclosure | RCOI confirmed per RMI | Some are recycled or scrap sourced but not all. | RCOI Validated by RMI protocols | Some are recycled/scrap sourced but not all. | Not disclosed b | 0, JAPAN | Some are recycled or scrap sourced but not all. | Some are recycled or scrap sourced but not all | Not disclosed by supplier | JAPAN | Some are recycled or scrap sourced but not all | Some are recycled or scrap sourced but not all. | Not disclo</t>
  </si>
  <si>
    <t>Australia, Austria, Brazil, China, Germany, Ireland, Israel, Japan, Kazakhstan, Malaysia, Mongolia, Myanmar, Nigeria, Peru, Portugal, Recycled/Scrap, Russian Federation, Spain, Thailand, United Kingdom, United States of America, Viet Nam | Argentina, Austria, Belgium, Brazil, Cambodia, Canada, Chile, China, Colombia, Ecuador, Ethiopia, Germany, Guyana, Hungary, India, Indonesia, Japan, Kazakhstan, Korea, Luxembourg, Malaysia, Mongolia, Myanmar, Namibia, Peru, Portugal, Recycled/Scrap, South | Myanmar, Cambodia, Malaysia, Kazakhstan, Portugal, Mongolia, Austria, Luxembourg, Korea, Republic of, Guyana, Brazil, Chile, Laos, Ecuador, Colombia, Argentina, Hungary, Japan, India, Canada, Belgium, Namibia, Taiwan, South Africa, Peru, Germany, Ethiopia | Myanmar, Cambodia, Malaysia, Kazakhstan, Portugal, Austria, Mongolia, Luxembourg, Brazil, Korea, Republic of, Guyana, Chile, Laos, Colombia, Ecuador, Argentina, Hungary, Japan, India, Canada, Belgium, Namibia, Taiwan, South Africa, Peru, Germany, Ethiopia | Myanmar, Cambodia, Malaysia, Kazakhstan, Portugal, Austria, Mongolia, Luxembourg, Brazil, Guyana, Korea, Republic of, Chile, Laos, Colombia, Ecuador, Argentina, Hungary, Japan, India, Canada, Belgium, Namibia, Taiwan, South Africa, Peru, Ethiopia, Germany | L1, R/S | Australia, Austria, Brazil, China, Germany, India, Ireland, Israel, Japan, Kazakhstan, Republic of Korea, Malaysia, Mongolia, Myanmar, Netherlands, Niger, Nigeria, Portugal, Recycled/Scrap, Russian Federation, Singapore, Spain, Thailand, United Kingdom, U | Myanmar, Cambodia, Malaysia, Kazakhstan, Portugal, Mongolia, Austria, Luxembourg, Brazil, Guyana, Korea, Republic of, Chile, Laos, Ecuador, Colombia, Argentina, Hungary, Japan, India, Canada, Belgium, Namibia, Taiwan, South Africa, Peru, Ethiopia, Germany | Includes Covered Countries and CAHRA | Recycled/Scrap, Indonesia, China, United States, Austria, Japan, Canada, Portugal, Brazil, Colombia, Mongolia, Chile, Ecuador, Luxembourg, Argentina, Cambodia, Guyana, Hungary, India, Kazakhstan, Korea, Malaysia, Myanmar, Namibia, Belgium, South Africa, T | UNITED STATES OF AMERICA | Argentina, Australia, Austria, Belgium, Bolivia, Brazil, Cambodia, Canada, Chile, China, Colombia, Djibouti, Ecuador, Egypt, Eritrea, Estonia, Ethiopia, France, Germany, Guyana, Hong Kong, Hungary, India, Indonesia, Ireland, Israel, Japan, Kazakhstan, Lux</t>
  </si>
  <si>
    <t>Toyama City, Toyama</t>
  </si>
  <si>
    <t>NO, Not disclosed by supplier, RCOI confirmed per RMI, Same as above nine mines, Some are recycled, scrap or covered countries sourced but not all. , Some are recyled/scrap, TI-CMC sourced but not all. | Not disclosed by supplier | 0 | Some are recyled/scrap, TI-CMC sourced but not all. | 100% Recycle | R/S and Mined (approved by TI-CMC Sourcing) | RCOI confirmed per RMI | 100% Recycle | Some are recycled/scrap sourced but not all. | China | China | RCOI | RCOI confirmed per RMI | 0 | NA | RCOI confirmed per RMI | Recycled or scrap, and mining not disclosed by supplier | Not disclosure | Some are recycled, scrap or cover countries sourced but not all. | China | RCOI Validated by RMI protocols | Some are recycled/scrap sourced but n | 0, BRAZIL | Some are recycled, scrap or cover countries sourced but not all. | Some are recycled or scrap sourced but not all | Some are recycled or scrap sourced but not all. | BRAZIL | Some are recycled or scrap sourced but not all | Some are recycled,</t>
  </si>
  <si>
    <t>Australia, Austria, Brazil, Burundi, China, Democratic Republic of the Congo, Germany, Ireland, Israel, Japan, Kazakhstan, Malaysia, Mongolia, Myanmar, Nigeria, Peru, Portugal, Recycled/Scrap, Russian Federation, Rwanda, Spain, Thailand, United Kingdom, U | Argentina, Australia, Austria, Belgium, Brazil, Cambodia, Canada, Chile, China, Colombia, Democratic Republic of Congo, Ecuador, Ethiopia, Germany, Guyana, Hungary, India, Indonesia, Japan, Kazakhstan, Korea, Luxembourg, Malaysia, Mongolia, Myanmar, Namib | DRC- Congo (Kinshasa), Myanmar, Cambodia, Malaysia, Kazakhstan, Portugal, Mongolia, Austria, Luxembourg, Korea, Republic of, Guyana, Brazil, Chile, Laos, Ecuador, Colombia, Argentina, Hungary, Japan, India, Canada, Belgium, Namibia, Taiwan, Peru, Ethiopia | DRC- Congo (Kinshasa), Myanmar, Cambodia, Malaysia, Kazakhstan, Portugal, Mongolia, Austria, Luxembourg, Korea, Republic of, Guyana, Brazil, Chile, Laos, Ecuador, Colombia, Argentina, Hungary, Japan, India, Canada, Belgium, Namibia, Taiwan, Peru, Germany, | DRC- Congo (Kinshasa), Myanmar, Cambodia, Malaysia, Kazakhstan, Portugal, Mongolia, Austria, Luxembourg, Korea, Republic of, Brazil, Guyana, Chile, Laos, Ecuador, Colombia, Argentina, Hungary, Japan, India, Canada, Belgium, Namibia, Taiwan, Peru, Germany, | L1, R/S | Australia, Austria, Brazil, Burundi, China, Congo, Democratic Republic of the Congo, Germany, India, Ireland, Israel, Japan, Kazakhstan, Republic of Korea, Malaysia, Mongolia, Myanmar, Netherlands, Niger, Nigeria, Portugal, Russian Federation, Rwanda, Sin | DRC- Congo (Kinshasa), Myanmar, Cambodia, Malaysia, Kazakhstan, Portugal, Austria, Mongolia, Luxembourg, Korea, Republic of, Guyana, Brazil, Chile, Laos, Ecuador, Colombia, Argentina, Hungary, Japan, India, Canada, Belgium, Namibia, Taiwan, Peru, Germany, | Includes Covered Countries and CAHRA | Recycled/Scrap, Japan, China, Canada, Portugal, Peru, United States, Australia, Spain, Indonesia, Brazil, Austria, Mongolia, Colombia, Viet Nam, Argentina, Cambodia, Chile, Ecuador, Guyana, Hungary, Kazakhstan, Korea, Luxembourg, Malaysia, Myanmar, Belgiu | JAPAN | Includes Covered Countries and CAHRA, Australia, Austria, Brazil, Burundi, China, Democratic Republic of the Congo, Germany, Ireland, Israel, Japan, Kazakhstan, Malaysia, Mongolia, Myanmar, Nigeria, Peru, Portugal, Recycled/Scrap, Russian Federation, Rwan</t>
  </si>
  <si>
    <t>BESEEM MINING CO., LTD.</t>
  </si>
  <si>
    <t>CB CERATIZIT Zhangzhou Carbide Co.,Ltd</t>
  </si>
  <si>
    <t>11 Guanghua Rd., Xinglin, Jimei, Xiamen, China</t>
  </si>
  <si>
    <t>Fujian</t>
  </si>
  <si>
    <t>Ganzhou Hongfei Tungsten &amp; Molybdenum Materials Co., Ltd.</t>
  </si>
  <si>
    <t>No.70 Xijiao Road,</t>
  </si>
  <si>
    <t>LAOS SOUTHERN MINING SMELTING SOLE CO.,LTD</t>
  </si>
  <si>
    <t>LAOS PEOPLE'S DEMOCRATIC REPUBLIC</t>
  </si>
  <si>
    <t>XEPON DISTRICT</t>
  </si>
  <si>
    <t>SAVANNAKHET PROVINCE,LAO PDR</t>
  </si>
  <si>
    <t>Luoyang Mudu Tungsten &amp; Molybdenum Technology Co.,  Ltd.</t>
  </si>
  <si>
    <t>Qiancun, Heyu Town, LuanchuanCounty</t>
  </si>
  <si>
    <t>Henan</t>
  </si>
  <si>
    <t>investigation on-going</t>
  </si>
  <si>
    <t>Nanchang Cemented Carbide Limited Liability Company</t>
  </si>
  <si>
    <t>11733,Shuang Gang East Road Economy&amp;Technology Development Zone</t>
  </si>
  <si>
    <t>Nanchang</t>
  </si>
  <si>
    <t>China</t>
  </si>
  <si>
    <t>TaeguTec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</si>
</sst>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837</v>
      </c>
      <c r="C2" s="3"/>
      <c r="D2" s="175"/>
      <c r="E2" s="3"/>
      <c r="F2" s="3"/>
      <c r="G2" s="25"/>
    </row>
    <row r="3" spans="1:7">
      <c r="A3" s="293"/>
      <c r="B3" s="3" t="s">
        <v>829</v>
      </c>
      <c r="C3" s="5"/>
      <c r="D3" s="176"/>
      <c r="E3" s="3"/>
      <c r="F3" s="5"/>
      <c r="G3" s="25"/>
    </row>
    <row r="4" spans="1:7" ht="15.75">
      <c r="A4" s="293"/>
      <c r="B4" s="30" t="s">
        <v>839</v>
      </c>
      <c r="C4" s="6"/>
      <c r="D4" s="177"/>
      <c r="E4" s="3"/>
      <c r="F4" s="6"/>
      <c r="G4" s="25"/>
    </row>
    <row r="5" spans="1:7">
      <c r="A5" s="293"/>
      <c r="B5" s="29" t="s">
        <v>1030</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840</v>
      </c>
      <c r="C9" s="296"/>
      <c r="D9" s="296"/>
      <c r="E9" s="296"/>
      <c r="F9" s="296"/>
      <c r="G9" s="25"/>
    </row>
    <row r="10" spans="1:7" ht="27" customHeight="1">
      <c r="A10" s="293"/>
      <c r="B10" s="297" t="s">
        <v>434</v>
      </c>
      <c r="C10" s="297"/>
      <c r="D10" s="297"/>
      <c r="E10" s="297"/>
      <c r="F10" s="297"/>
      <c r="G10" s="25"/>
    </row>
    <row r="11" spans="1:7" ht="27" customHeight="1">
      <c r="A11" s="293"/>
      <c r="B11" s="298"/>
      <c r="C11" s="298"/>
      <c r="D11" s="298"/>
      <c r="E11" s="298"/>
      <c r="F11" s="298"/>
      <c r="G11" s="25"/>
    </row>
    <row r="12" spans="1:7">
      <c r="A12" s="293"/>
      <c r="B12" s="31" t="s">
        <v>838</v>
      </c>
      <c r="C12" s="32" t="s">
        <v>841</v>
      </c>
      <c r="D12" s="179" t="s">
        <v>842</v>
      </c>
      <c r="E12" s="32" t="s">
        <v>608</v>
      </c>
      <c r="F12" s="32" t="s">
        <v>609</v>
      </c>
      <c r="G12" s="25"/>
    </row>
    <row r="13" spans="1:7" ht="33.75">
      <c r="A13" s="293"/>
      <c r="B13" s="2">
        <v>1</v>
      </c>
      <c r="C13" s="27" t="s">
        <v>1078</v>
      </c>
      <c r="D13" s="28" t="s">
        <v>866</v>
      </c>
      <c r="E13" s="163" t="s">
        <v>843</v>
      </c>
      <c r="F13" s="163"/>
      <c r="G13" s="25"/>
    </row>
    <row r="14" spans="1:7" ht="33.75">
      <c r="A14" s="293"/>
      <c r="B14" s="2">
        <v>2</v>
      </c>
      <c r="C14" s="27" t="s">
        <v>1078</v>
      </c>
      <c r="D14" s="28" t="s">
        <v>1015</v>
      </c>
      <c r="E14" s="163" t="s">
        <v>526</v>
      </c>
      <c r="F14" s="163" t="s">
        <v>527</v>
      </c>
      <c r="G14" s="25"/>
    </row>
    <row r="15" spans="1:7" ht="89.1" customHeight="1">
      <c r="A15" s="293"/>
      <c r="B15" s="299">
        <v>2.0099999999999998</v>
      </c>
      <c r="C15" s="290" t="s">
        <v>1078</v>
      </c>
      <c r="D15" s="302" t="s">
        <v>2229</v>
      </c>
      <c r="E15" s="164" t="s">
        <v>610</v>
      </c>
      <c r="F15" s="164" t="s">
        <v>613</v>
      </c>
      <c r="G15" s="25"/>
    </row>
    <row r="16" spans="1:7" ht="99" customHeight="1">
      <c r="A16" s="293"/>
      <c r="B16" s="300"/>
      <c r="C16" s="291"/>
      <c r="D16" s="303"/>
      <c r="E16" s="165"/>
      <c r="F16" s="165" t="s">
        <v>611</v>
      </c>
      <c r="G16" s="25"/>
    </row>
    <row r="17" spans="1:7" ht="63" customHeight="1">
      <c r="A17" s="293"/>
      <c r="B17" s="301"/>
      <c r="C17" s="292"/>
      <c r="D17" s="304"/>
      <c r="E17" s="27"/>
      <c r="F17" s="27" t="s">
        <v>612</v>
      </c>
      <c r="G17" s="25"/>
    </row>
    <row r="18" spans="1:7" ht="117" customHeight="1">
      <c r="A18" s="293"/>
      <c r="B18" s="299">
        <v>2.02</v>
      </c>
      <c r="C18" s="290" t="s">
        <v>1078</v>
      </c>
      <c r="D18" s="302" t="s">
        <v>2230</v>
      </c>
      <c r="E18" s="164" t="s">
        <v>435</v>
      </c>
      <c r="F18" s="164" t="s">
        <v>521</v>
      </c>
      <c r="G18" s="25"/>
    </row>
    <row r="19" spans="1:7" ht="71.099999999999994" customHeight="1">
      <c r="A19" s="293"/>
      <c r="B19" s="300"/>
      <c r="C19" s="291"/>
      <c r="D19" s="303"/>
      <c r="E19" s="165" t="s">
        <v>525</v>
      </c>
      <c r="F19" s="165" t="s">
        <v>436</v>
      </c>
      <c r="G19" s="25"/>
    </row>
    <row r="20" spans="1:7" ht="90.75" customHeight="1">
      <c r="A20" s="293"/>
      <c r="B20" s="300"/>
      <c r="C20" s="291"/>
      <c r="D20" s="303"/>
      <c r="E20" s="165"/>
      <c r="F20" s="165" t="s">
        <v>615</v>
      </c>
      <c r="G20" s="25"/>
    </row>
    <row r="21" spans="1:7" ht="74.25" customHeight="1">
      <c r="A21" s="293"/>
      <c r="B21" s="301"/>
      <c r="C21" s="292"/>
      <c r="D21" s="304"/>
      <c r="E21" s="27"/>
      <c r="F21" s="27" t="s">
        <v>614</v>
      </c>
      <c r="G21" s="25"/>
    </row>
    <row r="22" spans="1:7" ht="90" customHeight="1">
      <c r="A22" s="293"/>
      <c r="B22" s="284">
        <v>2.0299999999999998</v>
      </c>
      <c r="C22" s="284" t="s">
        <v>812</v>
      </c>
      <c r="D22" s="287" t="s">
        <v>2231</v>
      </c>
      <c r="E22" s="290" t="s">
        <v>433</v>
      </c>
      <c r="F22" s="164" t="s">
        <v>456</v>
      </c>
      <c r="G22" s="25"/>
    </row>
    <row r="23" spans="1:7" ht="109.5" customHeight="1">
      <c r="A23" s="293"/>
      <c r="B23" s="285"/>
      <c r="C23" s="285"/>
      <c r="D23" s="288"/>
      <c r="E23" s="291"/>
      <c r="F23" s="165" t="s">
        <v>813</v>
      </c>
      <c r="G23" s="25"/>
    </row>
    <row r="24" spans="1:7" ht="74.25" customHeight="1">
      <c r="A24" s="293"/>
      <c r="B24" s="286"/>
      <c r="C24" s="286"/>
      <c r="D24" s="289"/>
      <c r="E24" s="292"/>
      <c r="F24" s="27" t="s">
        <v>432</v>
      </c>
      <c r="G24" s="25"/>
    </row>
    <row r="25" spans="1:7" ht="72" customHeight="1">
      <c r="A25" s="293"/>
      <c r="B25" s="2" t="s">
        <v>454</v>
      </c>
      <c r="C25" s="27" t="s">
        <v>455</v>
      </c>
      <c r="D25" s="28" t="s">
        <v>2232</v>
      </c>
      <c r="E25" s="27" t="s">
        <v>2227</v>
      </c>
      <c r="F25" s="27" t="s">
        <v>457</v>
      </c>
      <c r="G25" s="25"/>
    </row>
    <row r="26" spans="1:7" ht="98.1" customHeight="1">
      <c r="A26" s="293"/>
      <c r="B26" s="305">
        <v>3</v>
      </c>
      <c r="C26" s="299" t="s">
        <v>67</v>
      </c>
      <c r="D26" s="302" t="s">
        <v>2233</v>
      </c>
      <c r="E26" s="290" t="s">
        <v>0</v>
      </c>
      <c r="F26" s="164" t="s">
        <v>61</v>
      </c>
      <c r="G26" s="25"/>
    </row>
    <row r="27" spans="1:7" ht="90" customHeight="1">
      <c r="A27" s="293"/>
      <c r="B27" s="306"/>
      <c r="C27" s="300"/>
      <c r="D27" s="303"/>
      <c r="E27" s="291"/>
      <c r="F27" s="165" t="s">
        <v>56</v>
      </c>
      <c r="G27" s="25"/>
    </row>
    <row r="28" spans="1:7" ht="19.350000000000001" customHeight="1">
      <c r="A28" s="293"/>
      <c r="B28" s="306"/>
      <c r="C28" s="300"/>
      <c r="D28" s="303"/>
      <c r="E28" s="291"/>
      <c r="F28" s="165" t="s">
        <v>57</v>
      </c>
      <c r="G28" s="25"/>
    </row>
    <row r="29" spans="1:7" ht="74.45" customHeight="1">
      <c r="A29" s="293"/>
      <c r="B29" s="306"/>
      <c r="C29" s="300"/>
      <c r="D29" s="303"/>
      <c r="E29" s="291"/>
      <c r="F29" s="165" t="s">
        <v>58</v>
      </c>
      <c r="G29" s="25"/>
    </row>
    <row r="30" spans="1:7" ht="62.45" customHeight="1">
      <c r="A30" s="293"/>
      <c r="B30" s="306"/>
      <c r="C30" s="300"/>
      <c r="D30" s="303"/>
      <c r="E30" s="291"/>
      <c r="F30" s="165" t="s">
        <v>59</v>
      </c>
      <c r="G30" s="25"/>
    </row>
    <row r="31" spans="1:7" ht="81" customHeight="1">
      <c r="A31" s="293"/>
      <c r="B31" s="306"/>
      <c r="C31" s="300"/>
      <c r="D31" s="303"/>
      <c r="E31" s="291"/>
      <c r="F31" s="165" t="s">
        <v>60</v>
      </c>
      <c r="G31" s="25"/>
    </row>
    <row r="32" spans="1:7" ht="48.75" customHeight="1">
      <c r="A32" s="293"/>
      <c r="B32" s="306"/>
      <c r="C32" s="300"/>
      <c r="D32" s="303"/>
      <c r="E32" s="291"/>
      <c r="F32" s="165" t="s">
        <v>63</v>
      </c>
      <c r="G32" s="25"/>
    </row>
    <row r="33" spans="1:7" ht="98.45" customHeight="1">
      <c r="A33" s="293"/>
      <c r="B33" s="306"/>
      <c r="C33" s="300"/>
      <c r="D33" s="303"/>
      <c r="E33" s="291"/>
      <c r="F33" s="165" t="s">
        <v>62</v>
      </c>
      <c r="G33" s="25"/>
    </row>
    <row r="34" spans="1:7" ht="89.1" customHeight="1">
      <c r="A34" s="293"/>
      <c r="B34" s="306"/>
      <c r="C34" s="300"/>
      <c r="D34" s="303"/>
      <c r="E34" s="291"/>
      <c r="F34" s="165" t="s">
        <v>64</v>
      </c>
      <c r="G34" s="25"/>
    </row>
    <row r="35" spans="1:7" ht="29.1" customHeight="1">
      <c r="A35" s="293"/>
      <c r="B35" s="306"/>
      <c r="C35" s="300"/>
      <c r="D35" s="303"/>
      <c r="E35" s="291"/>
      <c r="F35" s="165" t="s">
        <v>65</v>
      </c>
      <c r="G35" s="25"/>
    </row>
    <row r="36" spans="1:7" ht="126.75">
      <c r="A36" s="293"/>
      <c r="B36" s="307"/>
      <c r="C36" s="301"/>
      <c r="D36" s="304"/>
      <c r="E36" s="292"/>
      <c r="F36" s="166" t="s">
        <v>66</v>
      </c>
      <c r="G36" s="25"/>
    </row>
    <row r="37" spans="1:7" ht="112.5">
      <c r="A37" s="293"/>
      <c r="B37" s="141">
        <v>3.01</v>
      </c>
      <c r="C37" s="142" t="s">
        <v>67</v>
      </c>
      <c r="D37" s="28" t="s">
        <v>2234</v>
      </c>
      <c r="E37" s="167" t="s">
        <v>1316</v>
      </c>
      <c r="F37" s="168" t="s">
        <v>1420</v>
      </c>
      <c r="G37" s="25"/>
    </row>
    <row r="38" spans="1:7" ht="101.25">
      <c r="A38" s="293"/>
      <c r="B38" s="141">
        <v>3.02</v>
      </c>
      <c r="C38" s="142" t="s">
        <v>1349</v>
      </c>
      <c r="D38" s="28" t="s">
        <v>2235</v>
      </c>
      <c r="E38" s="167" t="s">
        <v>1364</v>
      </c>
      <c r="F38" s="168" t="s">
        <v>1421</v>
      </c>
      <c r="G38" s="25"/>
    </row>
    <row r="39" spans="1:7" ht="101.25">
      <c r="A39" s="293"/>
      <c r="B39" s="150">
        <v>4</v>
      </c>
      <c r="C39" s="149" t="s">
        <v>1517</v>
      </c>
      <c r="D39" s="28" t="s">
        <v>2236</v>
      </c>
      <c r="E39" s="27" t="s">
        <v>2182</v>
      </c>
      <c r="F39" s="27" t="s">
        <v>1518</v>
      </c>
      <c r="G39" s="25"/>
    </row>
    <row r="40" spans="1:7" ht="56.25">
      <c r="A40" s="293"/>
      <c r="B40" s="141">
        <v>4.01</v>
      </c>
      <c r="C40" s="149" t="s">
        <v>1517</v>
      </c>
      <c r="D40" s="28" t="s">
        <v>2238</v>
      </c>
      <c r="E40" s="27" t="s">
        <v>2194</v>
      </c>
      <c r="F40" s="27" t="s">
        <v>2198</v>
      </c>
      <c r="G40" s="25"/>
    </row>
    <row r="41" spans="1:7" ht="56.25">
      <c r="A41" s="293"/>
      <c r="B41" s="141" t="s">
        <v>2225</v>
      </c>
      <c r="C41" s="149" t="s">
        <v>1517</v>
      </c>
      <c r="D41" s="28" t="s">
        <v>2237</v>
      </c>
      <c r="E41" s="27" t="s">
        <v>2228</v>
      </c>
      <c r="F41" s="27" t="s">
        <v>2226</v>
      </c>
      <c r="G41" s="25"/>
    </row>
    <row r="42" spans="1:7" ht="56.25">
      <c r="A42" s="293"/>
      <c r="B42" s="141" t="s">
        <v>2259</v>
      </c>
      <c r="C42" s="149" t="s">
        <v>1517</v>
      </c>
      <c r="D42" s="28" t="s">
        <v>2264</v>
      </c>
      <c r="E42" s="27" t="s">
        <v>2227</v>
      </c>
      <c r="F42" s="27" t="s">
        <v>2260</v>
      </c>
      <c r="G42" s="25"/>
    </row>
    <row r="43" spans="1:7" ht="123.75">
      <c r="A43" s="293"/>
      <c r="B43" s="160">
        <v>4.0999999999999996</v>
      </c>
      <c r="C43" s="149" t="s">
        <v>2263</v>
      </c>
      <c r="D43" s="161">
        <v>42867</v>
      </c>
      <c r="E43" s="169" t="s">
        <v>2266</v>
      </c>
      <c r="F43" s="27" t="s">
        <v>2265</v>
      </c>
      <c r="G43" s="25"/>
    </row>
    <row r="44" spans="1:7" ht="78.75">
      <c r="A44" s="293"/>
      <c r="B44" s="160">
        <v>4.2</v>
      </c>
      <c r="C44" s="149" t="s">
        <v>2263</v>
      </c>
      <c r="D44" s="161">
        <v>42704</v>
      </c>
      <c r="E44" s="169" t="s">
        <v>2462</v>
      </c>
      <c r="F44" s="27" t="s">
        <v>2437</v>
      </c>
      <c r="G44" s="25"/>
    </row>
    <row r="45" spans="1:7" ht="157.5">
      <c r="A45" s="293"/>
      <c r="B45" s="202">
        <v>5</v>
      </c>
      <c r="C45" s="149" t="s">
        <v>2263</v>
      </c>
      <c r="D45" s="161">
        <v>42867</v>
      </c>
      <c r="E45" s="169" t="s">
        <v>12683</v>
      </c>
      <c r="F45" s="27" t="s">
        <v>12405</v>
      </c>
      <c r="G45" s="25"/>
    </row>
    <row r="46" spans="1:7" ht="45">
      <c r="A46" s="293"/>
      <c r="B46" s="160">
        <v>5.01</v>
      </c>
      <c r="C46" s="149" t="s">
        <v>2263</v>
      </c>
      <c r="D46" s="161">
        <v>42907</v>
      </c>
      <c r="E46" s="169" t="s">
        <v>15484</v>
      </c>
      <c r="F46" s="27" t="s">
        <v>12405</v>
      </c>
      <c r="G46" s="25"/>
    </row>
    <row r="47" spans="1:7" ht="67.5">
      <c r="A47" s="293"/>
      <c r="B47" s="160">
        <v>5.0999999999999996</v>
      </c>
      <c r="C47" s="149" t="s">
        <v>2263</v>
      </c>
      <c r="D47" s="161">
        <v>43070</v>
      </c>
      <c r="E47" s="169" t="s">
        <v>12893</v>
      </c>
      <c r="F47" s="27" t="s">
        <v>12894</v>
      </c>
      <c r="G47" s="25"/>
    </row>
    <row r="48" spans="1:7" ht="56.25">
      <c r="A48" s="293"/>
      <c r="B48" s="160">
        <v>5.1100000000000003</v>
      </c>
      <c r="C48" s="149" t="s">
        <v>13129</v>
      </c>
      <c r="D48" s="161">
        <v>43217</v>
      </c>
      <c r="E48" s="169" t="s">
        <v>13255</v>
      </c>
      <c r="F48" s="27" t="s">
        <v>13163</v>
      </c>
      <c r="G48" s="25"/>
    </row>
    <row r="49" spans="1:7" ht="56.25">
      <c r="A49" s="293"/>
      <c r="B49" s="160">
        <v>5.12</v>
      </c>
      <c r="C49" s="149" t="s">
        <v>13129</v>
      </c>
      <c r="D49" s="161">
        <v>43581</v>
      </c>
      <c r="E49" s="169" t="s">
        <v>13255</v>
      </c>
      <c r="F49" s="27" t="s">
        <v>13807</v>
      </c>
      <c r="G49" s="25"/>
    </row>
    <row r="50" spans="1:7" ht="78.75">
      <c r="A50" s="293"/>
      <c r="B50" s="202">
        <v>6</v>
      </c>
      <c r="C50" s="149" t="s">
        <v>13129</v>
      </c>
      <c r="D50" s="161">
        <v>43964</v>
      </c>
      <c r="E50" s="169" t="s">
        <v>14020</v>
      </c>
      <c r="F50" s="27" t="s">
        <v>13810</v>
      </c>
      <c r="G50" s="25"/>
    </row>
    <row r="51" spans="1:7" ht="45">
      <c r="A51" s="293"/>
      <c r="B51" s="160">
        <v>6.01</v>
      </c>
      <c r="C51" s="149" t="s">
        <v>13129</v>
      </c>
      <c r="D51" s="161">
        <v>43970</v>
      </c>
      <c r="E51" s="169" t="s">
        <v>15485</v>
      </c>
      <c r="F51" s="169" t="s">
        <v>13810</v>
      </c>
      <c r="G51" s="25"/>
    </row>
    <row r="52" spans="1:7" ht="45">
      <c r="A52" s="293"/>
      <c r="B52" s="160">
        <v>6.1</v>
      </c>
      <c r="C52" s="149" t="s">
        <v>13129</v>
      </c>
      <c r="D52" s="161">
        <v>44314</v>
      </c>
      <c r="E52" s="169" t="s">
        <v>15477</v>
      </c>
      <c r="F52" s="169" t="s">
        <v>15015</v>
      </c>
      <c r="G52" s="25"/>
    </row>
    <row r="53" spans="1:7" ht="45">
      <c r="A53" s="293"/>
      <c r="B53" s="160">
        <v>6.2</v>
      </c>
      <c r="C53" s="149" t="s">
        <v>13129</v>
      </c>
      <c r="D53" s="161">
        <v>44678</v>
      </c>
      <c r="E53" s="169" t="s">
        <v>15477</v>
      </c>
      <c r="F53" s="169" t="s">
        <v>15476</v>
      </c>
      <c r="G53" s="25"/>
    </row>
    <row r="54" spans="1:7" ht="45">
      <c r="A54" s="293"/>
      <c r="B54" s="160">
        <v>6.21</v>
      </c>
      <c r="C54" s="149" t="s">
        <v>13129</v>
      </c>
      <c r="D54" s="161">
        <v>44687</v>
      </c>
      <c r="E54" s="169" t="s">
        <v>15486</v>
      </c>
      <c r="F54" s="169" t="s">
        <v>15476</v>
      </c>
      <c r="G54" s="25"/>
    </row>
    <row r="55" spans="1:7" ht="45">
      <c r="A55" s="293"/>
      <c r="B55" s="160">
        <v>6.22</v>
      </c>
      <c r="C55" s="149" t="s">
        <v>13129</v>
      </c>
      <c r="D55" s="275">
        <v>44692</v>
      </c>
      <c r="E55" s="169" t="s">
        <v>15485</v>
      </c>
      <c r="F55" s="169" t="s">
        <v>15476</v>
      </c>
      <c r="G55" s="25"/>
    </row>
    <row r="56" spans="1:7" ht="56.25">
      <c r="A56" s="293"/>
      <c r="B56" s="202">
        <v>6.3</v>
      </c>
      <c r="C56" s="149" t="s">
        <v>13129</v>
      </c>
      <c r="D56" s="275">
        <v>45051</v>
      </c>
      <c r="E56" s="169" t="s">
        <v>15753</v>
      </c>
      <c r="F56" s="169" t="s">
        <v>15534</v>
      </c>
      <c r="G56" s="25"/>
    </row>
    <row r="57" spans="1:7" ht="45">
      <c r="A57" s="293"/>
      <c r="B57" s="160">
        <v>6.31</v>
      </c>
      <c r="C57" s="149" t="s">
        <v>13129</v>
      </c>
      <c r="D57" s="275">
        <v>45072</v>
      </c>
      <c r="E57" s="169" t="s">
        <v>15755</v>
      </c>
      <c r="F57" s="169" t="s">
        <v>15534</v>
      </c>
      <c r="G57" s="25"/>
    </row>
    <row r="58" spans="1:7" ht="44.45" customHeight="1">
      <c r="A58" s="293"/>
      <c r="B58" s="202">
        <v>6.4</v>
      </c>
      <c r="C58" s="149" t="s">
        <v>13129</v>
      </c>
      <c r="D58" s="275">
        <v>45408</v>
      </c>
      <c r="E58" s="169" t="s">
        <v>15757</v>
      </c>
      <c r="F58" s="169" t="s">
        <v>15756</v>
      </c>
      <c r="G58" s="25"/>
    </row>
    <row r="59" spans="1:7" ht="13.5" thickBot="1">
      <c r="A59" s="294"/>
      <c r="B59" s="295" t="str">
        <f ca="1">OFFSET(L!$C$1,MATCH("General"&amp;"Cpy",L!$A:$A,0)-1,SL,,)</f>
        <v>© 2024 Responsible Minerals Initiative. All rights reserved.</v>
      </c>
      <c r="C59" s="295"/>
      <c r="D59" s="295"/>
      <c r="E59" s="295"/>
      <c r="F59" s="295"/>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57D60EE-C96D-4667-9114-5DAA6FD17F5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ED32AE11-F22E-4843-8338-A55594B4E04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08"/>
      <c r="B1" s="309"/>
      <c r="C1" s="309"/>
      <c r="D1" s="310"/>
    </row>
    <row r="2" spans="1:5" ht="71.25" customHeight="1">
      <c r="A2" s="74"/>
      <c r="B2" s="137" t="str">
        <f ca="1">OFFSET(L!$C$1,MATCH("Definitions"&amp;ADDRESS(ROW(),COLUMN(),4),L!$A:$A,0)-1,SL,,)</f>
        <v>ITEM</v>
      </c>
      <c r="C2" s="137" t="str">
        <f ca="1">OFFSET(L!$C$1,MATCH("Definitions"&amp;ADDRESS(ROW(),COLUMN(),4),L!$A:$A,0)-1,SL,,)</f>
        <v>DEFINITION</v>
      </c>
      <c r="D2" s="312"/>
      <c r="E2" s="101"/>
    </row>
    <row r="3" spans="1:5" ht="63.95" customHeight="1">
      <c r="A3" s="74"/>
      <c r="B3" s="63" t="str">
        <f ca="1">OFFSET(L!$C$1,MATCH("Definitions"&amp;ADDRESS(ROW(),COLUMN(),4),L!$A:$A,0)-1,SL,,)</f>
        <v>3TG</v>
      </c>
      <c r="C3" s="63" t="str">
        <f ca="1">OFFSET(L!$C$1,MATCH("Definitions"&amp;ADDRESS(ROW(),COLUMN(),4),L!$A:$A,0)-1,SL,,)</f>
        <v>Tantalum, tin, tungsten, gold</v>
      </c>
      <c r="D3" s="312"/>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2"/>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2"/>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2"/>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2"/>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2"/>
      <c r="E9" s="100" t="s">
        <v>1301</v>
      </c>
    </row>
    <row r="10" spans="1:5" ht="45">
      <c r="A10" s="74"/>
      <c r="B10" s="63" t="str">
        <f ca="1">OFFSET(L!$C$1,MATCH("Definitions"&amp;ADDRESS(ROW(),COLUMN(),4),L!$A:$A,0)-1,SL,,)</f>
        <v>DRC</v>
      </c>
      <c r="C10" s="63" t="str">
        <f ca="1">OFFSET(L!$C$1,MATCH("Definitions"&amp;ADDRESS(ROW(),COLUMN(),4),L!$A:$A,0)-1,SL,,)</f>
        <v>Democratic Republic of Congo</v>
      </c>
      <c r="D10" s="312"/>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2"/>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2"/>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2"/>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2"/>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2"/>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2"/>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2"/>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2"/>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1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2"/>
      <c r="E20" s="100"/>
    </row>
    <row r="21" spans="1:5" ht="15">
      <c r="A21" s="74"/>
      <c r="B21" s="63" t="str">
        <f ca="1">OFFSET(L!$C$1,MATCH("Definitions"&amp;ADDRESS(ROW(),COLUMN(),4),L!$A:$A,0)-1,SL,,)</f>
        <v>RBA</v>
      </c>
      <c r="C21" s="63" t="str">
        <f ca="1">OFFSET(L!$C$1,MATCH("Definitions"&amp;ADDRESS(ROW(),COLUMN(),4),L!$A:$A,0)-1,SL,,)</f>
        <v>Responsible Business Alliance (www.responsiblebusiness.org)</v>
      </c>
      <c r="D21" s="31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2"/>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12"/>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2"/>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2"/>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2"/>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2"/>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2"/>
      <c r="E31" s="100"/>
    </row>
    <row r="32" spans="1:5" ht="15">
      <c r="A32" s="74"/>
      <c r="B32" s="311" t="str">
        <f ca="1">OFFSET(L!$C$1,MATCH("General"&amp;"Cpy",L!$A:$A,0)-1,SL,,)</f>
        <v>© 2024 Responsible Minerals Initiative. All rights reserved.</v>
      </c>
      <c r="C32" s="311"/>
      <c r="D32" s="312"/>
      <c r="E32" s="100"/>
    </row>
    <row r="33" spans="1:4" ht="13.5" thickBot="1">
      <c r="A33" s="75"/>
      <c r="B33" s="153"/>
      <c r="C33" s="153"/>
      <c r="D33" s="313"/>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41" sqref="G41:J4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8"/>
      <c r="B1" s="349"/>
      <c r="C1" s="349"/>
      <c r="D1" s="349"/>
      <c r="E1" s="349"/>
      <c r="F1" s="349"/>
      <c r="G1" s="349"/>
      <c r="H1" s="349"/>
      <c r="I1" s="349"/>
      <c r="J1" s="349"/>
      <c r="K1" s="350"/>
      <c r="L1" s="100"/>
      <c r="P1" s="3"/>
      <c r="Q1" s="3"/>
      <c r="R1" s="3"/>
      <c r="S1" s="3"/>
      <c r="T1" s="3"/>
      <c r="U1" s="3"/>
      <c r="V1" s="3"/>
      <c r="W1" s="3"/>
      <c r="X1" s="3"/>
      <c r="Y1" s="3"/>
      <c r="Z1" s="3"/>
      <c r="AA1" s="3"/>
      <c r="AB1" s="3"/>
      <c r="AC1" s="3"/>
      <c r="AD1" s="3"/>
      <c r="AE1" s="3"/>
      <c r="AF1" s="3"/>
      <c r="AG1" s="3"/>
      <c r="AH1" s="3"/>
    </row>
    <row r="2" spans="1:34" ht="82.35" customHeight="1">
      <c r="A2" s="34"/>
      <c r="B2" s="136"/>
      <c r="C2" s="35"/>
      <c r="D2" s="351" t="str">
        <f ca="1">OFFSET(L!$C$1,MATCH("Declaration"&amp;ADDRESS(ROW(),COLUMN(),4),L!$A:$A,0)-1,SL,,)</f>
        <v>Conflict Minerals Reporting Template (CMRT)</v>
      </c>
      <c r="E2" s="352"/>
      <c r="F2" s="352"/>
      <c r="G2" s="352"/>
      <c r="H2" s="352"/>
      <c r="I2" s="352"/>
      <c r="J2" s="35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1"/>
      <c r="G3" s="361"/>
      <c r="H3" s="361"/>
      <c r="I3" s="152"/>
      <c r="J3" s="138" t="s">
        <v>15760</v>
      </c>
      <c r="K3" s="36"/>
      <c r="L3" s="100"/>
      <c r="P3" s="45">
        <f>MATCH($D$3,LN,0)</f>
        <v>1</v>
      </c>
    </row>
    <row r="4" spans="1:34" ht="15.75">
      <c r="A4" s="34"/>
      <c r="B4" s="357" t="str">
        <f ca="1">OFFSET(L!$C$1,MATCH("Declaration"&amp;ADDRESS(ROW(),COLUMN(),4),L!$A:$A,0)-1,SL,,)</f>
        <v>The purpose of this document is to collect sourcing information on tin, tantalum, tungsten and gold used in products</v>
      </c>
      <c r="C4" s="357"/>
      <c r="D4" s="357"/>
      <c r="E4" s="357"/>
      <c r="F4" s="357"/>
      <c r="G4" s="357"/>
      <c r="H4" s="357"/>
      <c r="I4" s="362" t="str">
        <f ca="1">OFFSET(L!$C$1,MATCH("Declaration"&amp;ADDRESS(ROW(),COLUMN(),4),L!$A:$A,0)-1,SL,,)</f>
        <v>Link to Terms &amp; Conditions</v>
      </c>
      <c r="J4" s="36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6" t="str">
        <f ca="1">OFFSET(L!$C$1,MATCH("Declaration"&amp;ADDRESS(ROW(),COLUMN(),4),L!$A:$A,0)-1,SL,,)</f>
        <v>Company Information</v>
      </c>
      <c r="C7" s="366"/>
      <c r="D7" s="366"/>
      <c r="E7" s="366"/>
      <c r="F7" s="366"/>
      <c r="G7" s="366"/>
      <c r="H7" s="366"/>
      <c r="I7" s="366"/>
      <c r="J7" s="36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4" t="s">
        <v>15855</v>
      </c>
      <c r="E8" s="355"/>
      <c r="F8" s="355"/>
      <c r="G8" s="355"/>
      <c r="H8" s="355"/>
      <c r="I8" s="355"/>
      <c r="J8" s="356"/>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3" t="s">
        <v>490</v>
      </c>
      <c r="E9" s="364"/>
      <c r="F9" s="364"/>
      <c r="G9" s="365"/>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7" t="str">
        <f ca="1">OFFSET(L!$C$1,MATCH("Declaration"&amp;ADDRESS(ROW(),COLUMN(),4)&amp;LEFT($D$9,1),L!$A:$A,0)-1,SL,,)</f>
        <v>Description of Scope:</v>
      </c>
      <c r="C10" s="122"/>
      <c r="D10" s="358"/>
      <c r="E10" s="359"/>
      <c r="F10" s="359"/>
      <c r="G10" s="359"/>
      <c r="H10" s="359"/>
      <c r="I10" s="359"/>
      <c r="J10" s="360"/>
      <c r="K10" s="36"/>
      <c r="L10" s="115"/>
      <c r="Q10" s="3"/>
      <c r="R10" s="3"/>
      <c r="S10" s="3"/>
      <c r="T10" s="3"/>
      <c r="U10" s="3"/>
      <c r="V10" s="3"/>
      <c r="W10" s="3"/>
      <c r="X10" s="3"/>
      <c r="Y10" s="3"/>
      <c r="Z10" s="3"/>
      <c r="AA10" s="3"/>
      <c r="AB10" s="3"/>
      <c r="AC10" s="3"/>
      <c r="AD10" s="3"/>
      <c r="AE10" s="3"/>
      <c r="AF10" s="3"/>
      <c r="AG10" s="3"/>
      <c r="AH10" s="3"/>
    </row>
    <row r="11" spans="1:34" ht="15.75">
      <c r="A11" s="38"/>
      <c r="B11" s="368"/>
      <c r="C11" s="122"/>
      <c r="D11" s="333" t="str">
        <f ca="1">IF(D9=Q9,OFFSET(L!$C$1,MATCH("Declaration"&amp;ADDRESS(ROW(),COLUMN(),4),L!$A:$A,0)-1,SL,,),"")</f>
        <v/>
      </c>
      <c r="E11" s="334"/>
      <c r="F11" s="334"/>
      <c r="G11" s="334"/>
      <c r="H11" s="334"/>
      <c r="I11" s="334"/>
      <c r="J11" s="33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1" t="s">
        <v>15856</v>
      </c>
      <c r="E12" s="342"/>
      <c r="F12" s="342"/>
      <c r="G12" s="342"/>
      <c r="H12" s="342"/>
      <c r="I12" s="342"/>
      <c r="J12" s="34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1" t="s">
        <v>15856</v>
      </c>
      <c r="E13" s="342"/>
      <c r="F13" s="342"/>
      <c r="G13" s="342"/>
      <c r="H13" s="342"/>
      <c r="I13" s="342"/>
      <c r="J13" s="34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1" t="s">
        <v>15857</v>
      </c>
      <c r="E14" s="342"/>
      <c r="F14" s="342"/>
      <c r="G14" s="342"/>
      <c r="H14" s="342"/>
      <c r="I14" s="342"/>
      <c r="J14" s="34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1" t="s">
        <v>15858</v>
      </c>
      <c r="E15" s="342"/>
      <c r="F15" s="342"/>
      <c r="G15" s="342"/>
      <c r="H15" s="342"/>
      <c r="I15" s="342"/>
      <c r="J15" s="34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9" t="s">
        <v>15859</v>
      </c>
      <c r="E16" s="370"/>
      <c r="F16" s="370"/>
      <c r="G16" s="370"/>
      <c r="H16" s="370"/>
      <c r="I16" s="370"/>
      <c r="J16" s="37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1" t="s">
        <v>15860</v>
      </c>
      <c r="E17" s="342"/>
      <c r="F17" s="342"/>
      <c r="G17" s="342"/>
      <c r="H17" s="342"/>
      <c r="I17" s="342"/>
      <c r="J17" s="34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14" t="s">
        <v>15861</v>
      </c>
      <c r="E18" s="315"/>
      <c r="F18" s="315"/>
      <c r="G18" s="315"/>
      <c r="H18" s="315"/>
      <c r="I18" s="315"/>
      <c r="J18" s="31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1" t="s">
        <v>15862</v>
      </c>
      <c r="E19" s="342"/>
      <c r="F19" s="342"/>
      <c r="G19" s="342"/>
      <c r="H19" s="342"/>
      <c r="I19" s="342"/>
      <c r="J19" s="34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9" t="s">
        <v>15863</v>
      </c>
      <c r="E20" s="370"/>
      <c r="F20" s="370"/>
      <c r="G20" s="370"/>
      <c r="H20" s="370"/>
      <c r="I20" s="370"/>
      <c r="J20" s="37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2" t="s">
        <v>15864</v>
      </c>
      <c r="E21" s="373"/>
      <c r="F21" s="373"/>
      <c r="G21" s="373"/>
      <c r="H21" s="373"/>
      <c r="I21" s="373"/>
      <c r="J21" s="37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5">
        <v>45792</v>
      </c>
      <c r="E22" s="37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4"/>
      <c r="E23" s="34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7" t="str">
        <f ca="1">OFFSET(L!$C$1,MATCH("Declaration"&amp;ADDRESS(ROW(),COLUMN(),4),L!$A:$A,0)-1,SL,,)</f>
        <v>Answer the following questions 1 - 8 based on the declaration scope indicated above</v>
      </c>
      <c r="C24" s="377"/>
      <c r="D24" s="377"/>
      <c r="E24" s="377"/>
      <c r="F24" s="377"/>
      <c r="G24" s="377"/>
      <c r="H24" s="377"/>
      <c r="I24" s="377"/>
      <c r="J24" s="37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4" t="str">
        <f ca="1">OFFSET(L!$C$1,MATCH("Declaration"&amp;ADDRESS(ROW(),COLUMN(),4),L!$A:$A,0)-1,SL,,)</f>
        <v>Answer</v>
      </c>
      <c r="E25" s="324"/>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17" t="s">
        <v>484</v>
      </c>
      <c r="E26" s="318"/>
      <c r="F26" s="12"/>
      <c r="G26" s="319" t="s">
        <v>15865</v>
      </c>
      <c r="H26" s="320"/>
      <c r="I26" s="320"/>
      <c r="J26" s="321"/>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7" t="s">
        <v>484</v>
      </c>
      <c r="E27" s="318"/>
      <c r="F27" s="12"/>
      <c r="G27" s="319" t="s">
        <v>15865</v>
      </c>
      <c r="H27" s="320"/>
      <c r="I27" s="320"/>
      <c r="J27" s="32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7" t="s">
        <v>484</v>
      </c>
      <c r="E28" s="318"/>
      <c r="F28" s="12"/>
      <c r="G28" s="319" t="s">
        <v>15865</v>
      </c>
      <c r="H28" s="320"/>
      <c r="I28" s="320"/>
      <c r="J28" s="321"/>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17" t="s">
        <v>484</v>
      </c>
      <c r="E29" s="318"/>
      <c r="F29" s="12"/>
      <c r="G29" s="319" t="s">
        <v>15865</v>
      </c>
      <c r="H29" s="320"/>
      <c r="I29" s="320"/>
      <c r="J29" s="321"/>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6" t="str">
        <f ca="1">D25</f>
        <v>Answer</v>
      </c>
      <c r="E31" s="326"/>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6" t="s">
        <v>484</v>
      </c>
      <c r="E32" s="337"/>
      <c r="F32" s="47"/>
      <c r="G32" s="319" t="s">
        <v>15865</v>
      </c>
      <c r="H32" s="320"/>
      <c r="I32" s="320"/>
      <c r="J32" s="32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7" t="s">
        <v>484</v>
      </c>
      <c r="E33" s="318"/>
      <c r="F33" s="47"/>
      <c r="G33" s="319" t="s">
        <v>15865</v>
      </c>
      <c r="H33" s="320"/>
      <c r="I33" s="320"/>
      <c r="J33" s="32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7" t="s">
        <v>484</v>
      </c>
      <c r="E34" s="318"/>
      <c r="F34" s="47"/>
      <c r="G34" s="319" t="s">
        <v>15865</v>
      </c>
      <c r="H34" s="320"/>
      <c r="I34" s="320"/>
      <c r="J34" s="32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17" t="s">
        <v>484</v>
      </c>
      <c r="E35" s="318"/>
      <c r="F35" s="47"/>
      <c r="G35" s="319" t="s">
        <v>15865</v>
      </c>
      <c r="H35" s="320"/>
      <c r="I35" s="320"/>
      <c r="J35" s="32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6" t="str">
        <f ca="1">D25</f>
        <v>Answer</v>
      </c>
      <c r="E37" s="326"/>
      <c r="F37" s="18"/>
      <c r="G37" s="44" t="str">
        <f ca="1">G25</f>
        <v>Comments</v>
      </c>
      <c r="H37" s="340"/>
      <c r="I37" s="340"/>
      <c r="J37" s="340"/>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17" t="s">
        <v>484</v>
      </c>
      <c r="E38" s="318"/>
      <c r="F38" s="47"/>
      <c r="G38" s="319" t="s">
        <v>15865</v>
      </c>
      <c r="H38" s="320"/>
      <c r="I38" s="320"/>
      <c r="J38" s="321"/>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7" t="s">
        <v>484</v>
      </c>
      <c r="E39" s="318"/>
      <c r="F39" s="47"/>
      <c r="G39" s="319" t="s">
        <v>15865</v>
      </c>
      <c r="H39" s="320"/>
      <c r="I39" s="320"/>
      <c r="J39" s="32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7" t="s">
        <v>484</v>
      </c>
      <c r="E40" s="318"/>
      <c r="F40" s="47"/>
      <c r="G40" s="319" t="s">
        <v>15865</v>
      </c>
      <c r="H40" s="320"/>
      <c r="I40" s="320"/>
      <c r="J40" s="321"/>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17" t="s">
        <v>484</v>
      </c>
      <c r="E41" s="318"/>
      <c r="F41" s="47"/>
      <c r="G41" s="319" t="s">
        <v>15865</v>
      </c>
      <c r="H41" s="320"/>
      <c r="I41" s="320"/>
      <c r="J41" s="321"/>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6" t="str">
        <f ca="1">D25</f>
        <v>Answer</v>
      </c>
      <c r="E43" s="326"/>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7" t="s">
        <v>484</v>
      </c>
      <c r="E44" s="318"/>
      <c r="F44" s="47"/>
      <c r="G44" s="319" t="s">
        <v>15865</v>
      </c>
      <c r="H44" s="320"/>
      <c r="I44" s="320"/>
      <c r="J44" s="321"/>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7" t="s">
        <v>484</v>
      </c>
      <c r="E45" s="318"/>
      <c r="F45" s="47"/>
      <c r="G45" s="319" t="s">
        <v>15865</v>
      </c>
      <c r="H45" s="320"/>
      <c r="I45" s="320"/>
      <c r="J45" s="32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7" t="s">
        <v>484</v>
      </c>
      <c r="E46" s="318"/>
      <c r="F46" s="47"/>
      <c r="G46" s="319" t="s">
        <v>15865</v>
      </c>
      <c r="H46" s="320"/>
      <c r="I46" s="320"/>
      <c r="J46" s="321"/>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7" t="s">
        <v>484</v>
      </c>
      <c r="E47" s="318"/>
      <c r="F47" s="47"/>
      <c r="G47" s="319" t="s">
        <v>15865</v>
      </c>
      <c r="H47" s="320"/>
      <c r="I47" s="320"/>
      <c r="J47" s="321"/>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6" t="str">
        <f ca="1">D25</f>
        <v>Answer</v>
      </c>
      <c r="E49" s="326"/>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17" t="s">
        <v>485</v>
      </c>
      <c r="E50" s="318"/>
      <c r="F50" s="47"/>
      <c r="G50" s="319" t="s">
        <v>15865</v>
      </c>
      <c r="H50" s="320"/>
      <c r="I50" s="320"/>
      <c r="J50" s="32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7" t="s">
        <v>485</v>
      </c>
      <c r="E51" s="318"/>
      <c r="F51" s="47"/>
      <c r="G51" s="319" t="s">
        <v>15865</v>
      </c>
      <c r="H51" s="320"/>
      <c r="I51" s="320"/>
      <c r="J51" s="32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7" t="s">
        <v>485</v>
      </c>
      <c r="E52" s="318"/>
      <c r="F52" s="47"/>
      <c r="G52" s="319" t="s">
        <v>15865</v>
      </c>
      <c r="H52" s="320"/>
      <c r="I52" s="320"/>
      <c r="J52" s="32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17" t="s">
        <v>485</v>
      </c>
      <c r="E53" s="318"/>
      <c r="F53" s="47"/>
      <c r="G53" s="319" t="s">
        <v>15865</v>
      </c>
      <c r="H53" s="320"/>
      <c r="I53" s="320"/>
      <c r="J53" s="32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26" t="str">
        <f ca="1">D25</f>
        <v>Answer</v>
      </c>
      <c r="E55" s="326"/>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38" t="s">
        <v>2465</v>
      </c>
      <c r="E56" s="339"/>
      <c r="F56" s="47"/>
      <c r="G56" s="319" t="s">
        <v>15865</v>
      </c>
      <c r="H56" s="320"/>
      <c r="I56" s="320"/>
      <c r="J56" s="32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38" t="s">
        <v>2465</v>
      </c>
      <c r="E57" s="339"/>
      <c r="F57" s="47"/>
      <c r="G57" s="319" t="s">
        <v>15865</v>
      </c>
      <c r="H57" s="320"/>
      <c r="I57" s="320"/>
      <c r="J57" s="32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38" t="s">
        <v>2465</v>
      </c>
      <c r="E58" s="339"/>
      <c r="F58" s="47"/>
      <c r="G58" s="319" t="s">
        <v>15865</v>
      </c>
      <c r="H58" s="320"/>
      <c r="I58" s="320"/>
      <c r="J58" s="32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38" t="s">
        <v>2465</v>
      </c>
      <c r="E59" s="339"/>
      <c r="F59" s="47"/>
      <c r="G59" s="319" t="s">
        <v>15865</v>
      </c>
      <c r="H59" s="320"/>
      <c r="I59" s="320"/>
      <c r="J59" s="32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26" t="str">
        <f ca="1">D25</f>
        <v>Answer</v>
      </c>
      <c r="E61" s="326"/>
      <c r="F61" s="18"/>
      <c r="G61" s="44" t="str">
        <f ca="1">G25</f>
        <v>Comments</v>
      </c>
      <c r="H61" s="323"/>
      <c r="I61" s="323"/>
      <c r="J61" s="32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6" t="s">
        <v>485</v>
      </c>
      <c r="E62" s="337"/>
      <c r="F62" s="47"/>
      <c r="G62" s="319" t="s">
        <v>15865</v>
      </c>
      <c r="H62" s="320"/>
      <c r="I62" s="320"/>
      <c r="J62" s="32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7" t="s">
        <v>485</v>
      </c>
      <c r="E63" s="318"/>
      <c r="F63" s="47"/>
      <c r="G63" s="319" t="s">
        <v>15865</v>
      </c>
      <c r="H63" s="320"/>
      <c r="I63" s="320"/>
      <c r="J63" s="32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7" t="s">
        <v>485</v>
      </c>
      <c r="E64" s="318"/>
      <c r="F64" s="47"/>
      <c r="G64" s="319" t="s">
        <v>15865</v>
      </c>
      <c r="H64" s="320"/>
      <c r="I64" s="320"/>
      <c r="J64" s="32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17" t="s">
        <v>485</v>
      </c>
      <c r="E65" s="318"/>
      <c r="F65" s="47"/>
      <c r="G65" s="319" t="s">
        <v>15865</v>
      </c>
      <c r="H65" s="320"/>
      <c r="I65" s="320"/>
      <c r="J65" s="32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6" t="str">
        <f ca="1">D25</f>
        <v>Answer</v>
      </c>
      <c r="E67" s="326"/>
      <c r="F67" s="18"/>
      <c r="G67" s="44" t="str">
        <f ca="1">G25</f>
        <v>Comments</v>
      </c>
      <c r="H67" s="323" t="str">
        <f>IF(Q75="(*)","Click here to enter smelter names","")</f>
        <v/>
      </c>
      <c r="I67" s="323"/>
      <c r="J67" s="32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17" t="s">
        <v>484</v>
      </c>
      <c r="E68" s="318"/>
      <c r="F68" s="48"/>
      <c r="G68" s="319" t="s">
        <v>15865</v>
      </c>
      <c r="H68" s="320"/>
      <c r="I68" s="320"/>
      <c r="J68" s="32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7" t="s">
        <v>484</v>
      </c>
      <c r="E69" s="318"/>
      <c r="F69" s="48"/>
      <c r="G69" s="319" t="s">
        <v>15865</v>
      </c>
      <c r="H69" s="320"/>
      <c r="I69" s="320"/>
      <c r="J69" s="32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7" t="s">
        <v>484</v>
      </c>
      <c r="E70" s="318"/>
      <c r="F70" s="48"/>
      <c r="G70" s="319" t="s">
        <v>15865</v>
      </c>
      <c r="H70" s="320"/>
      <c r="I70" s="320"/>
      <c r="J70" s="32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17" t="s">
        <v>484</v>
      </c>
      <c r="E71" s="318"/>
      <c r="F71" s="50"/>
      <c r="G71" s="319" t="s">
        <v>15865</v>
      </c>
      <c r="H71" s="320"/>
      <c r="I71" s="320"/>
      <c r="J71" s="32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2" t="str">
        <f ca="1">OFFSET(L!$C$1,MATCH("Declaration"&amp;ADDRESS(ROW(),COLUMN(),4),L!$A:$A,0)-1,SL,,)</f>
        <v>Answer the Following Questions at a Company Level</v>
      </c>
      <c r="C73" s="322"/>
      <c r="D73" s="322"/>
      <c r="E73" s="322"/>
      <c r="F73" s="322"/>
      <c r="G73" s="322"/>
      <c r="H73" s="322"/>
      <c r="I73" s="322"/>
      <c r="J73" s="322"/>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4" t="str">
        <f ca="1">D25</f>
        <v>Answer</v>
      </c>
      <c r="E74" s="324"/>
      <c r="F74" s="53"/>
      <c r="G74" s="324" t="str">
        <f ca="1">G25</f>
        <v>Comments</v>
      </c>
      <c r="H74" s="324" t="e">
        <f>HLOOKUP(SL,LT,$O74,0)</f>
        <v>#NAME?</v>
      </c>
      <c r="I74" s="32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7" t="s">
        <v>485</v>
      </c>
      <c r="E75" s="318"/>
      <c r="F75" s="57"/>
      <c r="G75" s="319"/>
      <c r="H75" s="320"/>
      <c r="I75" s="320"/>
      <c r="J75" s="321"/>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5"/>
      <c r="H76" s="325"/>
      <c r="I76" s="325"/>
      <c r="J76" s="32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7" t="s">
        <v>485</v>
      </c>
      <c r="E77" s="318"/>
      <c r="F77" s="57"/>
      <c r="G77" s="345"/>
      <c r="H77" s="346"/>
      <c r="I77" s="346"/>
      <c r="J77" s="347"/>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7" t="s">
        <v>485</v>
      </c>
      <c r="E79" s="318"/>
      <c r="F79" s="57"/>
      <c r="G79" s="319"/>
      <c r="H79" s="320"/>
      <c r="I79" s="320"/>
      <c r="J79" s="321"/>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7" t="s">
        <v>485</v>
      </c>
      <c r="E81" s="318"/>
      <c r="F81" s="57"/>
      <c r="G81" s="319"/>
      <c r="H81" s="320"/>
      <c r="I81" s="320"/>
      <c r="J81" s="321"/>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7" t="s">
        <v>14954</v>
      </c>
      <c r="E83" s="318"/>
      <c r="F83" s="57"/>
      <c r="G83" s="319"/>
      <c r="H83" s="320"/>
      <c r="I83" s="320"/>
      <c r="J83" s="321"/>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0" t="s">
        <v>485</v>
      </c>
      <c r="E85" s="331"/>
      <c r="F85" s="57"/>
      <c r="G85" s="319"/>
      <c r="H85" s="320"/>
      <c r="I85" s="320"/>
      <c r="J85" s="321"/>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5"/>
      <c r="H86" s="325"/>
      <c r="I86" s="325"/>
      <c r="J86" s="32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7" t="s">
        <v>485</v>
      </c>
      <c r="E87" s="318"/>
      <c r="F87" s="57"/>
      <c r="G87" s="319"/>
      <c r="H87" s="320"/>
      <c r="I87" s="320"/>
      <c r="J87" s="321"/>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2"/>
      <c r="H88" s="332"/>
      <c r="I88" s="332"/>
      <c r="J88" s="33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7" t="s">
        <v>13946</v>
      </c>
      <c r="E89" s="318"/>
      <c r="F89" s="57"/>
      <c r="G89" s="319"/>
      <c r="H89" s="320"/>
      <c r="I89" s="320"/>
      <c r="J89" s="321"/>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29" t="str">
        <f>IF(OR($D$8="",$I$3=""),"","Click here to check required fields completion")</f>
        <v/>
      </c>
      <c r="C90" s="329"/>
      <c r="D90" s="329"/>
      <c r="E90" s="329"/>
      <c r="F90" s="329"/>
      <c r="G90" s="329"/>
      <c r="H90" s="329"/>
      <c r="I90" s="329"/>
      <c r="J90" s="329"/>
      <c r="K90" s="36"/>
      <c r="L90" s="100"/>
      <c r="P90" s="3"/>
      <c r="Q90" s="3"/>
      <c r="R90" s="3"/>
      <c r="S90" s="3"/>
      <c r="T90" s="3"/>
      <c r="U90" s="3"/>
      <c r="V90" s="3"/>
      <c r="W90" s="3"/>
      <c r="X90" s="3"/>
      <c r="Y90" s="3"/>
      <c r="Z90" s="3"/>
      <c r="AA90" s="3"/>
      <c r="AB90" s="3"/>
      <c r="AC90" s="3"/>
      <c r="AD90" s="3"/>
      <c r="AE90" s="3"/>
      <c r="AF90" s="3"/>
      <c r="AG90" s="3"/>
      <c r="AH90" s="3"/>
    </row>
    <row r="91" spans="1:34" ht="15.75" thickBot="1">
      <c r="A91" s="327" t="str">
        <f ca="1">OFFSET(L!$C$1,MATCH("General"&amp;"Cpy",L!$A:$A,0)-1,SL,,)</f>
        <v>© 2024 Responsible Minerals Initiative. All rights reserved.</v>
      </c>
      <c r="B91" s="328"/>
      <c r="C91" s="328"/>
      <c r="D91" s="328"/>
      <c r="E91" s="328"/>
      <c r="F91" s="328"/>
      <c r="G91" s="328"/>
      <c r="H91" s="328"/>
      <c r="I91" s="328"/>
      <c r="J91" s="32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389"/>
  <sheetViews>
    <sheetView showGridLines="0" showZeros="0" zoomScaleNormal="100" zoomScalePageLayoutView="55" workbookViewId="0">
      <selection activeCell="D397" sqref="D39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78" t="str">
        <f ca="1">OFFSET(L!$C$1,MATCH("Smelter List"&amp;ADDRESS(ROW(),COLUMN(),4),L!$A:$A,0)-1,SL,,)</f>
        <v>Link to "RMAP Conformant Smelter List"</v>
      </c>
      <c r="K2" s="379"/>
      <c r="L2" s="379"/>
      <c r="M2" s="379"/>
      <c r="N2" s="379"/>
      <c r="O2" s="379"/>
      <c r="P2" s="195"/>
      <c r="Q2" s="196"/>
      <c r="R2" s="197"/>
      <c r="S2" s="197"/>
      <c r="T2" s="197"/>
      <c r="AH2" s="145" t="s">
        <v>484</v>
      </c>
    </row>
    <row r="3" spans="1:34" s="221" customFormat="1" ht="173.45" customHeight="1">
      <c r="A3" s="171"/>
      <c r="B3" s="38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0"/>
      <c r="D3" s="380"/>
      <c r="E3" s="380"/>
      <c r="F3" s="222"/>
      <c r="G3" s="381" t="str">
        <f ca="1">OFFSET(L!$C$1,MATCH("General"&amp;"Cpy",L!$A:$A,0)-1,SL,,)</f>
        <v>© 2024 Responsible Minerals Initiative. All rights reserved.</v>
      </c>
      <c r="H3" s="381"/>
      <c r="I3" s="382"/>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1119</v>
      </c>
      <c r="C5" s="186" t="s">
        <v>15769</v>
      </c>
      <c r="D5" s="230" t="s">
        <v>15769</v>
      </c>
      <c r="E5" s="182" t="s">
        <v>2414</v>
      </c>
      <c r="F5" s="182" t="str">
        <f ca="1">IF(ISERROR($V5),"",OFFSET('Smelter Look-up'!$E$4,$V5-4,0))</f>
        <v>CID004755</v>
      </c>
      <c r="G5" s="182" t="str">
        <f ca="1">IF(C5=$X$4,IF(ISERROR($V5),"Enter smelter details","RMI"),IF(ISERROR($V5),"",OFFSET('Smelter Look-up'!$F$4,$V5-4,0)))</f>
        <v>RMI</v>
      </c>
      <c r="H5" s="183" t="s">
        <v>15866</v>
      </c>
      <c r="I5" s="184" t="s">
        <v>15771</v>
      </c>
      <c r="J5" s="184" t="s">
        <v>11472</v>
      </c>
      <c r="K5" s="224"/>
      <c r="L5" s="224"/>
      <c r="M5" s="224"/>
      <c r="N5" s="224"/>
      <c r="O5" s="224" t="s">
        <v>15867</v>
      </c>
      <c r="P5" s="185"/>
      <c r="Q5" s="225" t="s">
        <v>15868</v>
      </c>
      <c r="R5" s="182" t="str">
        <f ca="1">IF(ISERROR($V5),"",OFFSET('Smelter Look-up'!$C$4,$V5-4,0)&amp;"")</f>
        <v>Elite Industech Co., Ltd.</v>
      </c>
      <c r="S5" s="181" t="str">
        <f ca="1">IF(B5="","",IF(ISERROR(MATCH($E5,CL,0)),"Unknown",INDIRECT("'C'!$A$"&amp;MATCH($E5,CL,0)+1)))</f>
        <v>TW</v>
      </c>
      <c r="T5" s="181" t="str">
        <f ca="1">IF(B5="","",IF(ISERROR(MATCH($J5,SorP!$B$1:$B$6226,0)),"",INDIRECT("'SorP'!$A$"&amp;MATCH($S5&amp;$J5,SorP!C:C,0))))</f>
        <v>TW-KHH</v>
      </c>
      <c r="U5" s="201"/>
      <c r="V5" s="226">
        <f>IF(C5="",NA(),IF(OR(C5="Smelter not listed",C5="Smelter not yet identified"),MATCH($B5&amp;$D5,'Smelter Look-up'!$J:$J,0),MATCH($B5&amp;$C5,'Smelter Look-up'!$J:$J,0)))</f>
        <v>78</v>
      </c>
      <c r="X5" s="227">
        <f t="shared" ref="X5" si="0">IF(AND(C5="Smelter not listed",OR(LEN(D5)=0,LEN(E5)=0)),1,0)</f>
        <v>0</v>
      </c>
      <c r="AB5" s="228" t="str">
        <f t="shared" ref="AB5" si="1">B5&amp;C5</f>
        <v>GoldElite Industech Co., Ltd.</v>
      </c>
    </row>
    <row r="6" spans="1:34" s="227" customFormat="1" ht="20.100000000000001" customHeight="1">
      <c r="A6" s="262"/>
      <c r="B6" s="182" t="s">
        <v>1119</v>
      </c>
      <c r="C6" s="186" t="s">
        <v>15783</v>
      </c>
      <c r="D6" s="230" t="s">
        <v>15783</v>
      </c>
      <c r="E6" s="182" t="s">
        <v>883</v>
      </c>
      <c r="F6" s="182" t="str">
        <f ca="1">IF(ISERROR($V6),"",OFFSET('Smelter Look-up'!$E$4,$V6-4,0))</f>
        <v>CID004714</v>
      </c>
      <c r="G6" s="182" t="str">
        <f ca="1">IF(C6=$X$4,IF(ISERROR($V6),"Enter smelter details","RMI"),IF(ISERROR($V6),"",OFFSET('Smelter Look-up'!$F$4,$V6-4,0)))</f>
        <v>RMI</v>
      </c>
      <c r="H6" s="183" t="s">
        <v>15869</v>
      </c>
      <c r="I6" s="184" t="s">
        <v>15782</v>
      </c>
      <c r="J6" s="184" t="s">
        <v>1636</v>
      </c>
      <c r="K6" s="224"/>
      <c r="L6" s="224"/>
      <c r="M6" s="224"/>
      <c r="N6" s="224"/>
      <c r="O6" s="224" t="s">
        <v>15867</v>
      </c>
      <c r="P6" s="185"/>
      <c r="Q6" s="225" t="s">
        <v>15868</v>
      </c>
      <c r="R6" s="182" t="str">
        <f ca="1">IF(ISERROR($V6),"",OFFSET('Smelter Look-up'!$C$4,$V6-4,0)&amp;"")</f>
        <v>Impala Refineries – Platinum Metals Refinery (PMR)</v>
      </c>
      <c r="S6" s="181" t="str">
        <f t="shared" ref="S6:S37" ca="1" si="2">IF(B6="","",IF(ISERROR(MATCH($E6,CL,0)),"Unknown",INDIRECT("'C'!$A$"&amp;MATCH($E6,CL,0)+1)))</f>
        <v>ZA</v>
      </c>
      <c r="T6" s="181" t="str">
        <f ca="1">IF(B6="","",IF(ISERROR(MATCH($J6,SorP!$B$1:$B$6226,0)),"",INDIRECT("'SorP'!$A$"&amp;MATCH($S6&amp;$J6,SorP!C:C,0))))</f>
        <v>ZA-GP</v>
      </c>
      <c r="U6" s="201"/>
      <c r="V6" s="226">
        <f>IF(C6="",NA(),IF(OR(C6="Smelter not listed",C6="Smelter not yet identified"),MATCH($B6&amp;$D6,'Smelter Look-up'!$J:$J,0),MATCH($B6&amp;$C6,'Smelter Look-up'!$J:$J,0)))</f>
        <v>120</v>
      </c>
      <c r="X6" s="227">
        <f t="shared" ref="X6:X37" si="3">IF(AND(C6="Smelter not listed",OR(LEN(D6)=0,LEN(E6)=0)),1,0)</f>
        <v>0</v>
      </c>
      <c r="AB6" s="228" t="str">
        <f t="shared" ref="AB6:AB37" si="4">B6&amp;C6</f>
        <v>GoldImpala Refineries – Platinum Metals Refinery (PMR)</v>
      </c>
    </row>
    <row r="7" spans="1:34" s="227" customFormat="1" ht="20.100000000000001" customHeight="1">
      <c r="A7" s="262"/>
      <c r="B7" s="182" t="s">
        <v>1119</v>
      </c>
      <c r="C7" s="186" t="s">
        <v>15761</v>
      </c>
      <c r="D7" s="230" t="s">
        <v>15761</v>
      </c>
      <c r="E7" s="182" t="s">
        <v>1096</v>
      </c>
      <c r="F7" s="182" t="str">
        <f ca="1">IF(ISERROR($V7),"",OFFSET('Smelter Look-up'!$E$4,$V7-4,0))</f>
        <v>CID004697</v>
      </c>
      <c r="G7" s="182" t="str">
        <f ca="1">IF(C7=$X$4,IF(ISERROR($V7),"Enter smelter details","RMI"),IF(ISERROR($V7),"",OFFSET('Smelter Look-up'!$F$4,$V7-4,0)))</f>
        <v>RMI</v>
      </c>
      <c r="H7" s="183" t="s">
        <v>15870</v>
      </c>
      <c r="I7" s="184" t="s">
        <v>15763</v>
      </c>
      <c r="J7" s="184" t="s">
        <v>15553</v>
      </c>
      <c r="K7" s="224"/>
      <c r="L7" s="224"/>
      <c r="M7" s="224"/>
      <c r="N7" s="224"/>
      <c r="O7" s="224" t="s">
        <v>15871</v>
      </c>
      <c r="P7" s="185"/>
      <c r="Q7" s="225"/>
      <c r="R7" s="182" t="str">
        <f ca="1">IF(ISERROR($V7),"",OFFSET('Smelter Look-up'!$C$4,$V7-4,0)&amp;"")</f>
        <v>Attero Recycling Pvt Ltd</v>
      </c>
      <c r="S7" s="181" t="str">
        <f t="shared" ca="1" si="2"/>
        <v>IN</v>
      </c>
      <c r="T7" s="181" t="str">
        <f ca="1">IF(B7="","",IF(ISERROR(MATCH($J7,SorP!$B$1:$B$6226,0)),"",INDIRECT("'SorP'!$A$"&amp;MATCH($S7&amp;$J7,SorP!C:C,0))))</f>
        <v>IN-UK</v>
      </c>
      <c r="U7" s="201"/>
      <c r="V7" s="226">
        <f>IF(C7="",NA(),IF(OR(C7="Smelter not listed",C7="Smelter not yet identified"),MATCH($B7&amp;$D7,'Smelter Look-up'!$J:$J,0),MATCH($B7&amp;$C7,'Smelter Look-up'!$J:$J,0)))</f>
        <v>35</v>
      </c>
      <c r="X7" s="227">
        <f t="shared" si="3"/>
        <v>0</v>
      </c>
      <c r="AB7" s="228" t="str">
        <f t="shared" si="4"/>
        <v>GoldAttero Recycling Pvt Ltd</v>
      </c>
    </row>
    <row r="8" spans="1:34" s="227" customFormat="1" ht="20.100000000000001" customHeight="1">
      <c r="A8" s="262"/>
      <c r="B8" s="182" t="s">
        <v>1119</v>
      </c>
      <c r="C8" s="186" t="s">
        <v>15776</v>
      </c>
      <c r="D8" s="230" t="s">
        <v>15776</v>
      </c>
      <c r="E8" s="182" t="s">
        <v>13111</v>
      </c>
      <c r="F8" s="182" t="str">
        <f ca="1">IF(ISERROR($V8),"",OFFSET('Smelter Look-up'!$E$4,$V8-4,0))</f>
        <v>CID004506</v>
      </c>
      <c r="G8" s="182" t="str">
        <f ca="1">IF(C8=$X$4,IF(ISERROR($V8),"Enter smelter details","RMI"),IF(ISERROR($V8),"",OFFSET('Smelter Look-up'!$F$4,$V8-4,0)))</f>
        <v>RMI</v>
      </c>
      <c r="H8" s="183" t="s">
        <v>15872</v>
      </c>
      <c r="I8" s="184" t="s">
        <v>15778</v>
      </c>
      <c r="J8" s="184" t="s">
        <v>11522</v>
      </c>
      <c r="K8" s="224"/>
      <c r="L8" s="224"/>
      <c r="M8" s="224"/>
      <c r="N8" s="224"/>
      <c r="O8" s="224" t="s">
        <v>15873</v>
      </c>
      <c r="P8" s="185"/>
      <c r="Q8" s="225" t="s">
        <v>15868</v>
      </c>
      <c r="R8" s="182" t="str">
        <f ca="1">IF(ISERROR($V8),"",OFFSET('Smelter Look-up'!$C$4,$V8-4,0)&amp;"")</f>
        <v>GG Refinery Ltd.</v>
      </c>
      <c r="S8" s="181" t="str">
        <f t="shared" ca="1" si="2"/>
        <v>TZ</v>
      </c>
      <c r="T8" s="181" t="str">
        <f ca="1">IF(B8="","",IF(ISERROR(MATCH($J8,SorP!$B$1:$B$6226,0)),"",INDIRECT("'SorP'!$A$"&amp;MATCH($S8&amp;$J8,SorP!C:C,0))))</f>
        <v>TZ-27</v>
      </c>
      <c r="U8" s="201"/>
      <c r="V8" s="226">
        <f>IF(C8="",NA(),IF(OR(C8="Smelter not listed",C8="Smelter not yet identified"),MATCH($B8&amp;$D8,'Smelter Look-up'!$J:$J,0),MATCH($B8&amp;$C8,'Smelter Look-up'!$J:$J,0)))</f>
        <v>91</v>
      </c>
      <c r="X8" s="227">
        <f t="shared" si="3"/>
        <v>0</v>
      </c>
      <c r="AB8" s="228" t="str">
        <f t="shared" si="4"/>
        <v>GoldGG Refinery Ltd.</v>
      </c>
    </row>
    <row r="9" spans="1:34" s="227" customFormat="1" ht="20.100000000000001" customHeight="1">
      <c r="A9" s="262"/>
      <c r="B9" s="182" t="s">
        <v>1119</v>
      </c>
      <c r="C9" s="186" t="s">
        <v>15796</v>
      </c>
      <c r="D9" s="230" t="s">
        <v>15796</v>
      </c>
      <c r="E9" s="182" t="s">
        <v>1090</v>
      </c>
      <c r="F9" s="182" t="str">
        <f ca="1">IF(ISERROR($V9),"",OFFSET('Smelter Look-up'!$E$4,$V9-4,0))</f>
        <v>CID004435</v>
      </c>
      <c r="G9" s="182" t="str">
        <f ca="1">IF(C9=$X$4,IF(ISERROR($V9),"Enter smelter details","RMI"),IF(ISERROR($V9),"",OFFSET('Smelter Look-up'!$F$4,$V9-4,0)))</f>
        <v>RMI</v>
      </c>
      <c r="H9" s="183" t="s">
        <v>15874</v>
      </c>
      <c r="I9" s="184" t="s">
        <v>15104</v>
      </c>
      <c r="J9" s="184" t="s">
        <v>13601</v>
      </c>
      <c r="K9" s="224"/>
      <c r="L9" s="224"/>
      <c r="M9" s="224"/>
      <c r="N9" s="224"/>
      <c r="O9" s="224" t="s">
        <v>15873</v>
      </c>
      <c r="P9" s="185"/>
      <c r="Q9" s="225"/>
      <c r="R9" s="182" t="str">
        <f ca="1">IF(ISERROR($V9),"",OFFSET('Smelter Look-up'!$C$4,$V9-4,0)&amp;"")</f>
        <v>SHENZHEN JINJUNWEI RESOURCE COMPREHENSIVE DEVELOPMENT CO., LTD.</v>
      </c>
      <c r="S9" s="181" t="str">
        <f t="shared" ca="1" si="2"/>
        <v>CN</v>
      </c>
      <c r="T9" s="181" t="str">
        <f ca="1">IF(B9="","",IF(ISERROR(MATCH($J9,SorP!$B$1:$B$6226,0)),"",INDIRECT("'SorP'!$A$"&amp;MATCH($S9&amp;$J9,SorP!C:C,0))))</f>
        <v>CN-GD</v>
      </c>
      <c r="U9" s="201"/>
      <c r="V9" s="226">
        <f>IF(C9="",NA(),IF(OR(C9="Smelter not listed",C9="Smelter not yet identified"),MATCH($B9&amp;$D9,'Smelter Look-up'!$J:$J,0),MATCH($B9&amp;$C9,'Smelter Look-up'!$J:$J,0)))</f>
        <v>259</v>
      </c>
      <c r="X9" s="227">
        <f t="shared" si="3"/>
        <v>0</v>
      </c>
      <c r="AB9" s="228" t="str">
        <f t="shared" si="4"/>
        <v>GoldSHENZHEN JINJUNWEI RESOURCE COMPREHENSIVE DEVELOPMENT CO., LTD.</v>
      </c>
    </row>
    <row r="10" spans="1:34" s="227" customFormat="1" ht="20.100000000000001" customHeight="1">
      <c r="A10" s="262"/>
      <c r="B10" s="182" t="s">
        <v>1119</v>
      </c>
      <c r="C10" s="186" t="s">
        <v>15487</v>
      </c>
      <c r="D10" s="230" t="s">
        <v>15487</v>
      </c>
      <c r="E10" s="182" t="s">
        <v>1086</v>
      </c>
      <c r="F10" s="182" t="str">
        <f ca="1">IF(ISERROR($V10),"",OFFSET('Smelter Look-up'!$E$4,$V10-4,0))</f>
        <v>CID004010</v>
      </c>
      <c r="G10" s="182" t="str">
        <f ca="1">IF(C10=$X$4,IF(ISERROR($V10),"Enter smelter details","RMI"),IF(ISERROR($V10),"",OFFSET('Smelter Look-up'!$F$4,$V10-4,0)))</f>
        <v>RMI</v>
      </c>
      <c r="H10" s="183" t="s">
        <v>15875</v>
      </c>
      <c r="I10" s="184" t="s">
        <v>15528</v>
      </c>
      <c r="J10" s="184" t="s">
        <v>1713</v>
      </c>
      <c r="K10" s="224"/>
      <c r="L10" s="224"/>
      <c r="M10" s="224"/>
      <c r="N10" s="224"/>
      <c r="O10" s="224" t="s">
        <v>15876</v>
      </c>
      <c r="P10" s="185"/>
      <c r="Q10" s="225" t="s">
        <v>15868</v>
      </c>
      <c r="R10" s="182" t="str">
        <f ca="1">IF(ISERROR($V10),"",OFFSET('Smelter Look-up'!$C$4,$V10-4,0)&amp;"")</f>
        <v>Coimpa Industrial LTDA</v>
      </c>
      <c r="S10" s="181" t="str">
        <f t="shared" ca="1" si="2"/>
        <v>BR</v>
      </c>
      <c r="T10" s="181" t="str">
        <f ca="1">IF(B10="","",IF(ISERROR(MATCH($J10,SorP!$B$1:$B$6226,0)),"",INDIRECT("'SorP'!$A$"&amp;MATCH($S10&amp;$J10,SorP!C:C,0))))</f>
        <v>BR-AM</v>
      </c>
      <c r="U10" s="201"/>
      <c r="V10" s="226">
        <f>IF(C10="",NA(),IF(OR(C10="Smelter not listed",C10="Smelter not yet identified"),MATCH($B10&amp;$D10,'Smelter Look-up'!$J:$J,0),MATCH($B10&amp;$C10,'Smelter Look-up'!$J:$J,0)))</f>
        <v>61</v>
      </c>
      <c r="X10" s="227">
        <f t="shared" si="3"/>
        <v>0</v>
      </c>
      <c r="AB10" s="228" t="str">
        <f t="shared" si="4"/>
        <v>GoldCoimpa Industrial LTDA</v>
      </c>
    </row>
    <row r="11" spans="1:34" s="227" customFormat="1" ht="20.100000000000001" customHeight="1">
      <c r="A11" s="262"/>
      <c r="B11" s="182" t="s">
        <v>1119</v>
      </c>
      <c r="C11" s="186" t="s">
        <v>15793</v>
      </c>
      <c r="D11" s="230" t="s">
        <v>15793</v>
      </c>
      <c r="E11" s="182" t="s">
        <v>2415</v>
      </c>
      <c r="F11" s="182" t="str">
        <f ca="1">IF(ISERROR($V11),"",OFFSET('Smelter Look-up'!$E$4,$V11-4,0))</f>
        <v>CID003690</v>
      </c>
      <c r="G11" s="182" t="str">
        <f ca="1">IF(C11=$X$4,IF(ISERROR($V11),"Enter smelter details","RMI"),IF(ISERROR($V11),"",OFFSET('Smelter Look-up'!$F$4,$V11-4,0)))</f>
        <v>RMI</v>
      </c>
      <c r="H11" s="183"/>
      <c r="I11" s="184" t="s">
        <v>15795</v>
      </c>
      <c r="J11" s="184" t="s">
        <v>1532</v>
      </c>
      <c r="K11" s="224"/>
      <c r="L11" s="224"/>
      <c r="M11" s="224"/>
      <c r="N11" s="224"/>
      <c r="O11" s="224" t="s">
        <v>15867</v>
      </c>
      <c r="P11" s="185"/>
      <c r="Q11" s="225"/>
      <c r="R11" s="182" t="str">
        <f ca="1">IF(ISERROR($V11),"",OFFSET('Smelter Look-up'!$C$4,$V11-4,0)&amp;"")</f>
        <v>NOBLE METAL SERVICES</v>
      </c>
      <c r="S11" s="181" t="str">
        <f t="shared" ca="1" si="2"/>
        <v>US</v>
      </c>
      <c r="T11" s="181" t="str">
        <f ca="1">IF(B11="","",IF(ISERROR(MATCH($J11,SorP!$B$1:$B$6226,0)),"",INDIRECT("'SorP'!$A$"&amp;MATCH($S11&amp;$J11,SorP!C:C,0))))</f>
        <v>US-RI</v>
      </c>
      <c r="U11" s="201"/>
      <c r="V11" s="226">
        <f>IF(C11="",NA(),IF(OR(C11="Smelter not listed",C11="Smelter not yet identified"),MATCH($B11&amp;$D11,'Smelter Look-up'!$J:$J,0),MATCH($B11&amp;$C11,'Smelter Look-up'!$J:$J,0)))</f>
        <v>205</v>
      </c>
      <c r="X11" s="227">
        <f t="shared" si="3"/>
        <v>0</v>
      </c>
      <c r="AB11" s="228" t="str">
        <f t="shared" si="4"/>
        <v>GoldNOBLE METAL SERVICES</v>
      </c>
    </row>
    <row r="12" spans="1:34" s="227" customFormat="1" ht="20.100000000000001" customHeight="1">
      <c r="A12" s="262"/>
      <c r="B12" s="182" t="s">
        <v>1119</v>
      </c>
      <c r="C12" s="186" t="s">
        <v>15490</v>
      </c>
      <c r="D12" s="230" t="s">
        <v>15490</v>
      </c>
      <c r="E12" s="182" t="s">
        <v>1082</v>
      </c>
      <c r="F12" s="182" t="str">
        <f ca="1">IF(ISERROR($V12),"",OFFSET('Smelter Look-up'!$E$4,$V12-4,0))</f>
        <v>CID003666</v>
      </c>
      <c r="G12" s="182" t="str">
        <f ca="1">IF(C12=$X$4,IF(ISERROR($V12),"Enter smelter details","RMI"),IF(ISERROR($V12),"",OFFSET('Smelter Look-up'!$F$4,$V12-4,0)))</f>
        <v>RMI</v>
      </c>
      <c r="H12" s="183" t="s">
        <v>15877</v>
      </c>
      <c r="I12" s="184" t="s">
        <v>1694</v>
      </c>
      <c r="J12" s="184" t="s">
        <v>2555</v>
      </c>
      <c r="K12" s="224"/>
      <c r="L12" s="224"/>
      <c r="M12" s="224"/>
      <c r="N12" s="224"/>
      <c r="O12" s="224" t="s">
        <v>15878</v>
      </c>
      <c r="P12" s="185"/>
      <c r="Q12" s="225" t="s">
        <v>15868</v>
      </c>
      <c r="R12" s="182" t="str">
        <f ca="1">IF(ISERROR($V12),"",OFFSET('Smelter Look-up'!$C$4,$V12-4,0)&amp;"")</f>
        <v>Sam Precious Metals</v>
      </c>
      <c r="S12" s="181" t="str">
        <f t="shared" ca="1" si="2"/>
        <v>AE</v>
      </c>
      <c r="T12" s="181" t="str">
        <f ca="1">IF(B12="","",IF(ISERROR(MATCH($J12,SorP!$B$1:$B$6226,0)),"",INDIRECT("'SorP'!$A$"&amp;MATCH($S12&amp;$J12,SorP!C:C,0))))</f>
        <v>AE-DU</v>
      </c>
      <c r="U12" s="201"/>
      <c r="V12" s="226">
        <f>IF(C12="",NA(),IF(OR(C12="Smelter not listed",C12="Smelter not yet identified"),MATCH($B12&amp;$D12,'Smelter Look-up'!$J:$J,0),MATCH($B12&amp;$C12,'Smelter Look-up'!$J:$J,0)))</f>
        <v>239</v>
      </c>
      <c r="X12" s="227">
        <f t="shared" si="3"/>
        <v>0</v>
      </c>
      <c r="AB12" s="228" t="str">
        <f t="shared" si="4"/>
        <v>GoldSam Precious Metals</v>
      </c>
    </row>
    <row r="13" spans="1:34" s="227" customFormat="1" ht="20.100000000000001" customHeight="1">
      <c r="A13" s="262"/>
      <c r="B13" s="182" t="s">
        <v>1119</v>
      </c>
      <c r="C13" s="186" t="s">
        <v>15411</v>
      </c>
      <c r="D13" s="230" t="s">
        <v>15411</v>
      </c>
      <c r="E13" s="182" t="s">
        <v>1090</v>
      </c>
      <c r="F13" s="182" t="str">
        <f ca="1">IF(ISERROR($V13),"",OFFSET('Smelter Look-up'!$E$4,$V13-4,0))</f>
        <v>CID003663</v>
      </c>
      <c r="G13" s="182" t="str">
        <f ca="1">IF(C13=$X$4,IF(ISERROR($V13),"Enter smelter details","RMI"),IF(ISERROR($V13),"",OFFSET('Smelter Look-up'!$F$4,$V13-4,0)))</f>
        <v>RMI</v>
      </c>
      <c r="H13" s="183" t="s">
        <v>15879</v>
      </c>
      <c r="I13" s="184" t="s">
        <v>15413</v>
      </c>
      <c r="J13" s="184" t="s">
        <v>13609</v>
      </c>
      <c r="K13" s="224"/>
      <c r="L13" s="224"/>
      <c r="M13" s="224"/>
      <c r="N13" s="224"/>
      <c r="O13" s="224" t="s">
        <v>15880</v>
      </c>
      <c r="P13" s="185"/>
      <c r="Q13" s="225" t="s">
        <v>15868</v>
      </c>
      <c r="R13" s="182" t="str">
        <f ca="1">IF(ISERROR($V13),"",OFFSET('Smelter Look-up'!$C$4,$V13-4,0)&amp;"")</f>
        <v>Dongwu Gold Group</v>
      </c>
      <c r="S13" s="181" t="str">
        <f t="shared" ca="1" si="2"/>
        <v>CN</v>
      </c>
      <c r="T13" s="181" t="str">
        <f ca="1">IF(B13="","",IF(ISERROR(MATCH($J13,SorP!$B$1:$B$6226,0)),"",INDIRECT("'SorP'!$A$"&amp;MATCH($S13&amp;$J13,SorP!C:C,0))))</f>
        <v>CN-JS</v>
      </c>
      <c r="U13" s="201"/>
      <c r="V13" s="226">
        <f>IF(C13="",NA(),IF(OR(C13="Smelter not listed",C13="Smelter not yet identified"),MATCH($B13&amp;$D13,'Smelter Look-up'!$J:$J,0),MATCH($B13&amp;$C13,'Smelter Look-up'!$J:$J,0)))</f>
        <v>67</v>
      </c>
      <c r="X13" s="227">
        <f t="shared" si="3"/>
        <v>0</v>
      </c>
      <c r="AB13" s="228" t="str">
        <f t="shared" si="4"/>
        <v>GoldDongwu Gold Group</v>
      </c>
    </row>
    <row r="14" spans="1:34" s="227" customFormat="1" ht="20.100000000000001" customHeight="1">
      <c r="A14" s="262"/>
      <c r="B14" s="182" t="s">
        <v>1119</v>
      </c>
      <c r="C14" s="186" t="s">
        <v>15416</v>
      </c>
      <c r="D14" s="230" t="s">
        <v>15416</v>
      </c>
      <c r="E14" s="182" t="s">
        <v>12963</v>
      </c>
      <c r="F14" s="182" t="str">
        <f ca="1">IF(ISERROR($V14),"",OFFSET('Smelter Look-up'!$E$4,$V14-4,0))</f>
        <v>CID003641</v>
      </c>
      <c r="G14" s="182" t="str">
        <f ca="1">IF(C14=$X$4,IF(ISERROR($V14),"Enter smelter details","RMI"),IF(ISERROR($V14),"",OFFSET('Smelter Look-up'!$F$4,$V14-4,0)))</f>
        <v>RMI</v>
      </c>
      <c r="H14" s="183" t="s">
        <v>15881</v>
      </c>
      <c r="I14" s="184" t="s">
        <v>15418</v>
      </c>
      <c r="J14" s="184" t="s">
        <v>3939</v>
      </c>
      <c r="K14" s="224"/>
      <c r="L14" s="224"/>
      <c r="M14" s="224"/>
      <c r="N14" s="224" t="s">
        <v>15882</v>
      </c>
      <c r="O14" s="224" t="s">
        <v>15883</v>
      </c>
      <c r="P14" s="185"/>
      <c r="Q14" s="225" t="s">
        <v>15868</v>
      </c>
      <c r="R14" s="182" t="str">
        <f ca="1">IF(ISERROR($V14),"",OFFSET('Smelter Look-up'!$C$4,$V14-4,0)&amp;"")</f>
        <v>Gold by Gold Colombia</v>
      </c>
      <c r="S14" s="181" t="str">
        <f t="shared" ca="1" si="2"/>
        <v>CO</v>
      </c>
      <c r="T14" s="181" t="str">
        <f ca="1">IF(B14="","",IF(ISERROR(MATCH($J14,SorP!$B$1:$B$6226,0)),"",INDIRECT("'SorP'!$A$"&amp;MATCH($S14&amp;$J14,SorP!C:C,0))))</f>
        <v>CO-ANT</v>
      </c>
      <c r="U14" s="201"/>
      <c r="V14" s="226">
        <f>IF(C14="",NA(),IF(OR(C14="Smelter not listed",C14="Smelter not yet identified"),MATCH($B14&amp;$D14,'Smelter Look-up'!$J:$J,0),MATCH($B14&amp;$C14,'Smelter Look-up'!$J:$J,0)))</f>
        <v>93</v>
      </c>
      <c r="X14" s="227">
        <f t="shared" si="3"/>
        <v>0</v>
      </c>
      <c r="AB14" s="228" t="str">
        <f t="shared" si="4"/>
        <v>GoldGold by Gold Colombia</v>
      </c>
    </row>
    <row r="15" spans="1:34" s="227" customFormat="1" ht="20.100000000000001" customHeight="1">
      <c r="A15" s="262"/>
      <c r="B15" s="182" t="s">
        <v>1119</v>
      </c>
      <c r="C15" s="186" t="s">
        <v>15045</v>
      </c>
      <c r="D15" s="230" t="s">
        <v>15045</v>
      </c>
      <c r="E15" s="182" t="s">
        <v>1094</v>
      </c>
      <c r="F15" s="182" t="str">
        <f ca="1">IF(ISERROR($V15),"",OFFSET('Smelter Look-up'!$E$4,$V15-4,0))</f>
        <v>CID003615</v>
      </c>
      <c r="G15" s="182" t="str">
        <f ca="1">IF(C15=$X$4,IF(ISERROR($V15),"Enter smelter details","RMI"),IF(ISERROR($V15),"",OFFSET('Smelter Look-up'!$F$4,$V15-4,0)))</f>
        <v>RMI</v>
      </c>
      <c r="H15" s="183" t="s">
        <v>15884</v>
      </c>
      <c r="I15" s="184" t="s">
        <v>15426</v>
      </c>
      <c r="J15" s="184" t="s">
        <v>12816</v>
      </c>
      <c r="K15" s="224"/>
      <c r="L15" s="224"/>
      <c r="M15" s="224"/>
      <c r="N15" s="224"/>
      <c r="O15" s="224" t="s">
        <v>15885</v>
      </c>
      <c r="P15" s="185"/>
      <c r="Q15" s="225" t="s">
        <v>15868</v>
      </c>
      <c r="R15" s="182" t="str">
        <f ca="1">IF(ISERROR($V15),"",OFFSET('Smelter Look-up'!$C$4,$V15-4,0)&amp;"")</f>
        <v>WEEEREFINING</v>
      </c>
      <c r="S15" s="181" t="str">
        <f t="shared" ca="1" si="2"/>
        <v>FR</v>
      </c>
      <c r="T15" s="181" t="str">
        <f ca="1">IF(B15="","",IF(ISERROR(MATCH($J15,SorP!$B$1:$B$6226,0)),"",INDIRECT("'SorP'!$A$"&amp;MATCH($S15&amp;$J15,SorP!C:C,0))))</f>
        <v>FR-NOR</v>
      </c>
      <c r="U15" s="201"/>
      <c r="V15" s="226">
        <f>IF(C15="",NA(),IF(OR(C15="Smelter not listed",C15="Smelter not yet identified"),MATCH($B15&amp;$D15,'Smelter Look-up'!$J:$J,0),MATCH($B15&amp;$C15,'Smelter Look-up'!$J:$J,0)))</f>
        <v>306</v>
      </c>
      <c r="X15" s="227">
        <f t="shared" si="3"/>
        <v>0</v>
      </c>
      <c r="AB15" s="228" t="str">
        <f t="shared" si="4"/>
        <v>GoldWEEEREFINING</v>
      </c>
    </row>
    <row r="16" spans="1:34" s="227" customFormat="1" ht="20.100000000000001" customHeight="1">
      <c r="A16" s="262"/>
      <c r="B16" s="182" t="s">
        <v>1119</v>
      </c>
      <c r="C16" s="186" t="s">
        <v>15037</v>
      </c>
      <c r="D16" s="230" t="s">
        <v>15037</v>
      </c>
      <c r="E16" s="182" t="s">
        <v>883</v>
      </c>
      <c r="F16" s="182" t="str">
        <f ca="1">IF(ISERROR($V16),"",OFFSET('Smelter Look-up'!$E$4,$V16-4,0))</f>
        <v>CID003575</v>
      </c>
      <c r="G16" s="182" t="str">
        <f ca="1">IF(C16=$X$4,IF(ISERROR($V16),"Enter smelter details","RMI"),IF(ISERROR($V16),"",OFFSET('Smelter Look-up'!$F$4,$V16-4,0)))</f>
        <v>RMI</v>
      </c>
      <c r="H16" s="183" t="s">
        <v>15886</v>
      </c>
      <c r="I16" s="184" t="s">
        <v>15419</v>
      </c>
      <c r="J16" s="184" t="s">
        <v>1636</v>
      </c>
      <c r="K16" s="224"/>
      <c r="L16" s="224"/>
      <c r="M16" s="224"/>
      <c r="N16" s="224" t="s">
        <v>15887</v>
      </c>
      <c r="O16" s="224" t="s">
        <v>15888</v>
      </c>
      <c r="P16" s="185"/>
      <c r="Q16" s="225" t="s">
        <v>15868</v>
      </c>
      <c r="R16" s="182" t="str">
        <f ca="1">IF(ISERROR($V16),"",OFFSET('Smelter Look-up'!$C$4,$V16-4,0)&amp;"")</f>
        <v>Metal Concentrators SA (Pty) Ltd.</v>
      </c>
      <c r="S16" s="181" t="str">
        <f t="shared" ca="1" si="2"/>
        <v>ZA</v>
      </c>
      <c r="T16" s="181" t="str">
        <f ca="1">IF(B16="","",IF(ISERROR(MATCH($J16,SorP!$B$1:$B$6226,0)),"",INDIRECT("'SorP'!$A$"&amp;MATCH($S16&amp;$J16,SorP!C:C,0))))</f>
        <v>ZA-GP</v>
      </c>
      <c r="U16" s="201"/>
      <c r="V16" s="226">
        <f>IF(C16="",NA(),IF(OR(C16="Smelter not listed",C16="Smelter not yet identified"),MATCH($B16&amp;$D16,'Smelter Look-up'!$J:$J,0),MATCH($B16&amp;$C16,'Smelter Look-up'!$J:$J,0)))</f>
        <v>178</v>
      </c>
      <c r="X16" s="227">
        <f t="shared" si="3"/>
        <v>0</v>
      </c>
      <c r="AB16" s="228" t="str">
        <f t="shared" si="4"/>
        <v>GoldMetal Concentrators SA (Pty) Ltd.</v>
      </c>
    </row>
    <row r="17" spans="1:28" s="227" customFormat="1" ht="20.100000000000001" customHeight="1">
      <c r="A17" s="262"/>
      <c r="B17" s="182" t="s">
        <v>1119</v>
      </c>
      <c r="C17" s="186" t="s">
        <v>15039</v>
      </c>
      <c r="D17" s="230" t="s">
        <v>15039</v>
      </c>
      <c r="E17" s="182" t="s">
        <v>2415</v>
      </c>
      <c r="F17" s="182" t="str">
        <f ca="1">IF(ISERROR($V17),"",OFFSET('Smelter Look-up'!$E$4,$V17-4,0))</f>
        <v>CID003557</v>
      </c>
      <c r="G17" s="182" t="str">
        <f ca="1">IF(C17=$X$4,IF(ISERROR($V17),"Enter smelter details","RMI"),IF(ISERROR($V17),"",OFFSET('Smelter Look-up'!$F$4,$V17-4,0)))</f>
        <v>RMI</v>
      </c>
      <c r="H17" s="183" t="s">
        <v>15889</v>
      </c>
      <c r="I17" s="184" t="s">
        <v>15103</v>
      </c>
      <c r="J17" s="184" t="s">
        <v>1729</v>
      </c>
      <c r="K17" s="224"/>
      <c r="L17" s="224"/>
      <c r="M17" s="224"/>
      <c r="N17" s="224" t="s">
        <v>15890</v>
      </c>
      <c r="O17" s="224" t="s">
        <v>15891</v>
      </c>
      <c r="P17" s="185"/>
      <c r="Q17" s="225"/>
      <c r="R17" s="182" t="str">
        <f ca="1">IF(ISERROR($V17),"",OFFSET('Smelter Look-up'!$C$4,$V17-4,0)&amp;"")</f>
        <v>Metallix Refining Inc.</v>
      </c>
      <c r="S17" s="181" t="str">
        <f t="shared" ca="1" si="2"/>
        <v>US</v>
      </c>
      <c r="T17" s="181" t="str">
        <f ca="1">IF(B17="","",IF(ISERROR(MATCH($J17,SorP!$B$1:$B$6226,0)),"",INDIRECT("'SorP'!$A$"&amp;MATCH($S17&amp;$J17,SorP!C:C,0))))</f>
        <v>US-NC</v>
      </c>
      <c r="U17" s="201"/>
      <c r="V17" s="226">
        <f>IF(C17="",NA(),IF(OR(C17="Smelter not listed",C17="Smelter not yet identified"),MATCH($B17&amp;$D17,'Smelter Look-up'!$J:$J,0),MATCH($B17&amp;$C17,'Smelter Look-up'!$J:$J,0)))</f>
        <v>180</v>
      </c>
      <c r="X17" s="227">
        <f t="shared" si="3"/>
        <v>0</v>
      </c>
      <c r="AB17" s="228" t="str">
        <f t="shared" si="4"/>
        <v>GoldMetallix Refining Inc.</v>
      </c>
    </row>
    <row r="18" spans="1:28" s="227" customFormat="1" ht="20.100000000000001" customHeight="1">
      <c r="A18" s="181"/>
      <c r="B18" s="182" t="s">
        <v>1119</v>
      </c>
      <c r="C18" s="186" t="s">
        <v>15035</v>
      </c>
      <c r="D18" s="230" t="s">
        <v>15035</v>
      </c>
      <c r="E18" s="182" t="s">
        <v>1096</v>
      </c>
      <c r="F18" s="182" t="str">
        <f ca="1">IF(ISERROR($V18),"",OFFSET('Smelter Look-up'!$E$4,$V18-4,0))</f>
        <v>CID003548</v>
      </c>
      <c r="G18" s="182" t="str">
        <f ca="1">IF(C18=$X$4,IF(ISERROR($V18),"Enter smelter details","RMI"),IF(ISERROR($V18),"",OFFSET('Smelter Look-up'!$F$4,$V18-4,0)))</f>
        <v>RMI</v>
      </c>
      <c r="H18" s="183" t="s">
        <v>15892</v>
      </c>
      <c r="I18" s="184" t="s">
        <v>15102</v>
      </c>
      <c r="J18" s="184" t="s">
        <v>15792</v>
      </c>
      <c r="K18" s="224"/>
      <c r="L18" s="224"/>
      <c r="M18" s="224"/>
      <c r="N18" s="224" t="s">
        <v>15893</v>
      </c>
      <c r="O18" s="224" t="s">
        <v>15894</v>
      </c>
      <c r="P18" s="185"/>
      <c r="Q18" s="225"/>
      <c r="R18" s="182" t="str">
        <f ca="1">IF(ISERROR($V18),"",OFFSET('Smelter Look-up'!$C$4,$V18-4,0)&amp;"")</f>
        <v>MD Overseas</v>
      </c>
      <c r="S18" s="181" t="str">
        <f t="shared" ca="1" si="2"/>
        <v>IN</v>
      </c>
      <c r="T18" s="181" t="str">
        <f ca="1">IF(B18="","",IF(ISERROR(MATCH($J18,SorP!$B$1:$B$6226,0)),"",INDIRECT("'SorP'!$A$"&amp;MATCH($S18&amp;$J18,SorP!C:C,0))))</f>
        <v/>
      </c>
      <c r="U18" s="201"/>
      <c r="V18" s="226">
        <f>IF(C18="",NA(),IF(OR(C18="Smelter not listed",C18="Smelter not yet identified"),MATCH($B18&amp;$D18,'Smelter Look-up'!$J:$J,0),MATCH($B18&amp;$C18,'Smelter Look-up'!$J:$J,0)))</f>
        <v>176</v>
      </c>
      <c r="X18" s="227">
        <f t="shared" si="3"/>
        <v>0</v>
      </c>
      <c r="AB18" s="228" t="str">
        <f t="shared" si="4"/>
        <v>GoldMD Overseas</v>
      </c>
    </row>
    <row r="19" spans="1:28" s="227" customFormat="1" ht="318.75">
      <c r="A19" s="181"/>
      <c r="B19" s="182" t="s">
        <v>1119</v>
      </c>
      <c r="C19" s="186" t="s">
        <v>15017</v>
      </c>
      <c r="D19" s="230" t="s">
        <v>15017</v>
      </c>
      <c r="E19" s="182" t="s">
        <v>2415</v>
      </c>
      <c r="F19" s="182" t="str">
        <f ca="1">IF(ISERROR($V19),"",OFFSET('Smelter Look-up'!$E$4,$V19-4,0))</f>
        <v>CID003500</v>
      </c>
      <c r="G19" s="182" t="str">
        <f ca="1">IF(C19=$X$4,IF(ISERROR($V19),"Enter smelter details","RMI"),IF(ISERROR($V19),"",OFFSET('Smelter Look-up'!$F$4,$V19-4,0)))</f>
        <v>RMI</v>
      </c>
      <c r="H19" s="183" t="s">
        <v>15895</v>
      </c>
      <c r="I19" s="184" t="s">
        <v>15099</v>
      </c>
      <c r="J19" s="184" t="s">
        <v>1627</v>
      </c>
      <c r="K19" s="224"/>
      <c r="L19" s="224"/>
      <c r="M19" s="224"/>
      <c r="N19" s="224" t="s">
        <v>15893</v>
      </c>
      <c r="O19" s="224" t="s">
        <v>15896</v>
      </c>
      <c r="P19" s="185"/>
      <c r="Q19" s="225"/>
      <c r="R19" s="182" t="str">
        <f ca="1">IF(ISERROR($V19),"",OFFSET('Smelter Look-up'!$C$4,$V19-4,0)&amp;"")</f>
        <v>Alexy Metals</v>
      </c>
      <c r="S19" s="181" t="str">
        <f t="shared" ca="1" si="2"/>
        <v>US</v>
      </c>
      <c r="T19" s="181" t="str">
        <f ca="1">IF(B19="","",IF(ISERROR(MATCH($J19,SorP!$B$1:$B$6226,0)),"",INDIRECT("'SorP'!$A$"&amp;MATCH($S19&amp;$J19,SorP!C:C,0))))</f>
        <v>US-OH</v>
      </c>
      <c r="U19" s="201"/>
      <c r="V19" s="226">
        <f>IF(C19="",NA(),IF(OR(C19="Smelter not listed",C19="Smelter not yet identified"),MATCH($B19&amp;$D19,'Smelter Look-up'!$J:$J,0),MATCH($B19&amp;$C19,'Smelter Look-up'!$J:$J,0)))</f>
        <v>18</v>
      </c>
      <c r="X19" s="227">
        <f t="shared" si="3"/>
        <v>0</v>
      </c>
      <c r="AB19" s="228" t="str">
        <f t="shared" si="4"/>
        <v>GoldAlexy Metals</v>
      </c>
    </row>
    <row r="20" spans="1:28" s="227" customFormat="1" ht="293.25">
      <c r="A20" s="181"/>
      <c r="B20" s="182" t="s">
        <v>1119</v>
      </c>
      <c r="C20" s="186" t="s">
        <v>15032</v>
      </c>
      <c r="D20" s="230" t="s">
        <v>15032</v>
      </c>
      <c r="E20" s="182" t="s">
        <v>13062</v>
      </c>
      <c r="F20" s="182" t="str">
        <f ca="1">IF(ISERROR($V20),"",OFFSET('Smelter Look-up'!$E$4,$V20-4,0))</f>
        <v>CID003497</v>
      </c>
      <c r="G20" s="182" t="str">
        <f ca="1">IF(C20=$X$4,IF(ISERROR($V20),"Enter smelter details","RMI"),IF(ISERROR($V20),"",OFFSET('Smelter Look-up'!$F$4,$V20-4,0)))</f>
        <v>RMI</v>
      </c>
      <c r="H20" s="183" t="s">
        <v>15897</v>
      </c>
      <c r="I20" s="184" t="s">
        <v>15101</v>
      </c>
      <c r="J20" s="184" t="s">
        <v>15554</v>
      </c>
      <c r="K20" s="224"/>
      <c r="L20" s="224"/>
      <c r="M20" s="224"/>
      <c r="N20" s="224" t="s">
        <v>15890</v>
      </c>
      <c r="O20" s="224" t="s">
        <v>15898</v>
      </c>
      <c r="P20" s="185"/>
      <c r="Q20" s="225"/>
      <c r="R20" s="182" t="str">
        <f ca="1">IF(ISERROR($V20),"",OFFSET('Smelter Look-up'!$C$4,$V20-4,0)&amp;"")</f>
        <v>K.A. Rasmussen</v>
      </c>
      <c r="S20" s="181" t="str">
        <f t="shared" ca="1" si="2"/>
        <v>NO</v>
      </c>
      <c r="T20" s="181" t="str">
        <f ca="1">IF(B20="","",IF(ISERROR(MATCH($J20,SorP!$B$1:$B$6226,0)),"",INDIRECT("'SorP'!$A$"&amp;MATCH($S20&amp;$J20,SorP!C:C,0))))</f>
        <v>NO-34</v>
      </c>
      <c r="U20" s="201"/>
      <c r="V20" s="226">
        <f>IF(C20="",NA(),IF(OR(C20="Smelter not listed",C20="Smelter not yet identified"),MATCH($B20&amp;$D20,'Smelter Look-up'!$J:$J,0),MATCH($B20&amp;$C20,'Smelter Look-up'!$J:$J,0)))</f>
        <v>142</v>
      </c>
      <c r="X20" s="227">
        <f t="shared" si="3"/>
        <v>0</v>
      </c>
      <c r="AB20" s="228" t="str">
        <f t="shared" si="4"/>
        <v>GoldK.A. Rasmussen</v>
      </c>
    </row>
    <row r="21" spans="1:28" s="227" customFormat="1" ht="255">
      <c r="A21" s="181"/>
      <c r="B21" s="182" t="s">
        <v>1119</v>
      </c>
      <c r="C21" s="186" t="s">
        <v>15027</v>
      </c>
      <c r="D21" s="230" t="s">
        <v>15027</v>
      </c>
      <c r="E21" s="182" t="s">
        <v>1096</v>
      </c>
      <c r="F21" s="182" t="str">
        <f ca="1">IF(ISERROR($V21),"",OFFSET('Smelter Look-up'!$E$4,$V21-4,0))</f>
        <v>CID003490</v>
      </c>
      <c r="G21" s="182" t="str">
        <f ca="1">IF(C21=$X$4,IF(ISERROR($V21),"Enter smelter details","RMI"),IF(ISERROR($V21),"",OFFSET('Smelter Look-up'!$F$4,$V21-4,0)))</f>
        <v>RMI</v>
      </c>
      <c r="H21" s="183" t="s">
        <v>15899</v>
      </c>
      <c r="I21" s="184" t="s">
        <v>15100</v>
      </c>
      <c r="J21" s="184" t="s">
        <v>15552</v>
      </c>
      <c r="K21" s="224"/>
      <c r="L21" s="224"/>
      <c r="M21" s="224"/>
      <c r="N21" s="224" t="s">
        <v>15890</v>
      </c>
      <c r="O21" s="224" t="s">
        <v>15900</v>
      </c>
      <c r="P21" s="185"/>
      <c r="Q21" s="225"/>
      <c r="R21" s="182" t="str">
        <f ca="1">IF(ISERROR($V21),"",OFFSET('Smelter Look-up'!$C$4,$V21-4,0)&amp;"")</f>
        <v>Emerald Jewel Industry India Limited (Unit 4)</v>
      </c>
      <c r="S21" s="181" t="str">
        <f t="shared" ca="1" si="2"/>
        <v>IN</v>
      </c>
      <c r="T21" s="181" t="str">
        <f ca="1">IF(B21="","",IF(ISERROR(MATCH($J21,SorP!$B$1:$B$6226,0)),"",INDIRECT("'SorP'!$A$"&amp;MATCH($S21&amp;$J21,SorP!C:C,0))))</f>
        <v>IN-TN</v>
      </c>
      <c r="U21" s="201"/>
      <c r="V21" s="226">
        <f>IF(C21="",NA(),IF(OR(C21="Smelter not listed",C21="Smelter not yet identified"),MATCH($B21&amp;$D21,'Smelter Look-up'!$J:$J,0),MATCH($B21&amp;$C21,'Smelter Look-up'!$J:$J,0)))</f>
        <v>83</v>
      </c>
      <c r="X21" s="227">
        <f t="shared" si="3"/>
        <v>0</v>
      </c>
      <c r="AB21" s="228" t="str">
        <f t="shared" si="4"/>
        <v>GoldEmerald Jewel Industry India Limited (Unit 4)</v>
      </c>
    </row>
    <row r="22" spans="1:28" s="227" customFormat="1" ht="255">
      <c r="A22" s="181"/>
      <c r="B22" s="182" t="s">
        <v>1119</v>
      </c>
      <c r="C22" s="186" t="s">
        <v>15025</v>
      </c>
      <c r="D22" s="230" t="s">
        <v>15025</v>
      </c>
      <c r="E22" s="182" t="s">
        <v>1096</v>
      </c>
      <c r="F22" s="182" t="str">
        <f ca="1">IF(ISERROR($V22),"",OFFSET('Smelter Look-up'!$E$4,$V22-4,0))</f>
        <v>CID003489</v>
      </c>
      <c r="G22" s="182" t="str">
        <f ca="1">IF(C22=$X$4,IF(ISERROR($V22),"Enter smelter details","RMI"),IF(ISERROR($V22),"",OFFSET('Smelter Look-up'!$F$4,$V22-4,0)))</f>
        <v>RMI</v>
      </c>
      <c r="H22" s="183" t="s">
        <v>15899</v>
      </c>
      <c r="I22" s="184" t="s">
        <v>15100</v>
      </c>
      <c r="J22" s="184" t="s">
        <v>15552</v>
      </c>
      <c r="K22" s="224"/>
      <c r="L22" s="224"/>
      <c r="M22" s="224"/>
      <c r="N22" s="224" t="s">
        <v>15890</v>
      </c>
      <c r="O22" s="224" t="s">
        <v>15900</v>
      </c>
      <c r="P22" s="185"/>
      <c r="Q22" s="225"/>
      <c r="R22" s="182" t="str">
        <f ca="1">IF(ISERROR($V22),"",OFFSET('Smelter Look-up'!$C$4,$V22-4,0)&amp;"")</f>
        <v>Emerald Jewel Industry India Limited (Unit 3)</v>
      </c>
      <c r="S22" s="181" t="str">
        <f t="shared" ca="1" si="2"/>
        <v>IN</v>
      </c>
      <c r="T22" s="181" t="str">
        <f ca="1">IF(B22="","",IF(ISERROR(MATCH($J22,SorP!$B$1:$B$6226,0)),"",INDIRECT("'SorP'!$A$"&amp;MATCH($S22&amp;$J22,SorP!C:C,0))))</f>
        <v>IN-TN</v>
      </c>
      <c r="U22" s="201"/>
      <c r="V22" s="226">
        <f>IF(C22="",NA(),IF(OR(C22="Smelter not listed",C22="Smelter not yet identified"),MATCH($B22&amp;$D22,'Smelter Look-up'!$J:$J,0),MATCH($B22&amp;$C22,'Smelter Look-up'!$J:$J,0)))</f>
        <v>82</v>
      </c>
      <c r="X22" s="227">
        <f t="shared" si="3"/>
        <v>0</v>
      </c>
      <c r="AB22" s="228" t="str">
        <f t="shared" si="4"/>
        <v>GoldEmerald Jewel Industry India Limited (Unit 3)</v>
      </c>
    </row>
    <row r="23" spans="1:28" s="227" customFormat="1" ht="255">
      <c r="A23" s="181"/>
      <c r="B23" s="182" t="s">
        <v>1119</v>
      </c>
      <c r="C23" s="186" t="s">
        <v>15023</v>
      </c>
      <c r="D23" s="230" t="s">
        <v>15023</v>
      </c>
      <c r="E23" s="182" t="s">
        <v>1096</v>
      </c>
      <c r="F23" s="182" t="str">
        <f ca="1">IF(ISERROR($V23),"",OFFSET('Smelter Look-up'!$E$4,$V23-4,0))</f>
        <v>CID003488</v>
      </c>
      <c r="G23" s="182" t="str">
        <f ca="1">IF(C23=$X$4,IF(ISERROR($V23),"Enter smelter details","RMI"),IF(ISERROR($V23),"",OFFSET('Smelter Look-up'!$F$4,$V23-4,0)))</f>
        <v>RMI</v>
      </c>
      <c r="H23" s="183" t="s">
        <v>15899</v>
      </c>
      <c r="I23" s="184" t="s">
        <v>15100</v>
      </c>
      <c r="J23" s="184" t="s">
        <v>15552</v>
      </c>
      <c r="K23" s="224"/>
      <c r="L23" s="224"/>
      <c r="M23" s="224"/>
      <c r="N23" s="224" t="s">
        <v>15890</v>
      </c>
      <c r="O23" s="224" t="s">
        <v>15900</v>
      </c>
      <c r="P23" s="185"/>
      <c r="Q23" s="225"/>
      <c r="R23" s="182" t="str">
        <f ca="1">IF(ISERROR($V23),"",OFFSET('Smelter Look-up'!$C$4,$V23-4,0)&amp;"")</f>
        <v>Emerald Jewel Industry India Limited (Unit 2)</v>
      </c>
      <c r="S23" s="181" t="str">
        <f t="shared" ca="1" si="2"/>
        <v>IN</v>
      </c>
      <c r="T23" s="181" t="str">
        <f ca="1">IF(B23="","",IF(ISERROR(MATCH($J23,SorP!$B$1:$B$6226,0)),"",INDIRECT("'SorP'!$A$"&amp;MATCH($S23&amp;$J23,SorP!C:C,0))))</f>
        <v>IN-TN</v>
      </c>
      <c r="U23" s="201"/>
      <c r="V23" s="226">
        <f>IF(C23="",NA(),IF(OR(C23="Smelter not listed",C23="Smelter not yet identified"),MATCH($B23&amp;$D23,'Smelter Look-up'!$J:$J,0),MATCH($B23&amp;$C23,'Smelter Look-up'!$J:$J,0)))</f>
        <v>81</v>
      </c>
      <c r="X23" s="227">
        <f t="shared" si="3"/>
        <v>0</v>
      </c>
      <c r="AB23" s="228" t="str">
        <f t="shared" si="4"/>
        <v>GoldEmerald Jewel Industry India Limited (Unit 2)</v>
      </c>
    </row>
    <row r="24" spans="1:28" s="227" customFormat="1" ht="255">
      <c r="A24" s="181"/>
      <c r="B24" s="182" t="s">
        <v>1119</v>
      </c>
      <c r="C24" s="186" t="s">
        <v>15021</v>
      </c>
      <c r="D24" s="230" t="s">
        <v>15021</v>
      </c>
      <c r="E24" s="182" t="s">
        <v>1096</v>
      </c>
      <c r="F24" s="182" t="str">
        <f ca="1">IF(ISERROR($V24),"",OFFSET('Smelter Look-up'!$E$4,$V24-4,0))</f>
        <v>CID003487</v>
      </c>
      <c r="G24" s="182" t="str">
        <f ca="1">IF(C24=$X$4,IF(ISERROR($V24),"Enter smelter details","RMI"),IF(ISERROR($V24),"",OFFSET('Smelter Look-up'!$F$4,$V24-4,0)))</f>
        <v>RMI</v>
      </c>
      <c r="H24" s="183" t="s">
        <v>15899</v>
      </c>
      <c r="I24" s="184" t="s">
        <v>15100</v>
      </c>
      <c r="J24" s="184" t="s">
        <v>15552</v>
      </c>
      <c r="K24" s="224"/>
      <c r="L24" s="224"/>
      <c r="M24" s="224"/>
      <c r="N24" s="224" t="s">
        <v>15890</v>
      </c>
      <c r="O24" s="224" t="s">
        <v>15900</v>
      </c>
      <c r="P24" s="185"/>
      <c r="Q24" s="225"/>
      <c r="R24" s="182" t="str">
        <f ca="1">IF(ISERROR($V24),"",OFFSET('Smelter Look-up'!$C$4,$V24-4,0)&amp;"")</f>
        <v>Emerald Jewel Industry India Limited (Unit 1)</v>
      </c>
      <c r="S24" s="181" t="str">
        <f t="shared" ca="1" si="2"/>
        <v>IN</v>
      </c>
      <c r="T24" s="181" t="str">
        <f ca="1">IF(B24="","",IF(ISERROR(MATCH($J24,SorP!$B$1:$B$6226,0)),"",INDIRECT("'SorP'!$A$"&amp;MATCH($S24&amp;$J24,SorP!C:C,0))))</f>
        <v>IN-TN</v>
      </c>
      <c r="U24" s="201"/>
      <c r="V24" s="226">
        <f>IF(C24="",NA(),IF(OR(C24="Smelter not listed",C24="Smelter not yet identified"),MATCH($B24&amp;$D24,'Smelter Look-up'!$J:$J,0),MATCH($B24&amp;$C24,'Smelter Look-up'!$J:$J,0)))</f>
        <v>80</v>
      </c>
      <c r="X24" s="227">
        <f t="shared" si="3"/>
        <v>0</v>
      </c>
      <c r="AB24" s="228" t="str">
        <f t="shared" si="4"/>
        <v>GoldEmerald Jewel Industry India Limited (Unit 1)</v>
      </c>
    </row>
    <row r="25" spans="1:28" s="227" customFormat="1" ht="409.5">
      <c r="A25" s="181"/>
      <c r="B25" s="182" t="s">
        <v>1119</v>
      </c>
      <c r="C25" s="186" t="s">
        <v>13823</v>
      </c>
      <c r="D25" s="230" t="s">
        <v>13823</v>
      </c>
      <c r="E25" s="182" t="s">
        <v>1096</v>
      </c>
      <c r="F25" s="182" t="str">
        <f ca="1">IF(ISERROR($V25),"",OFFSET('Smelter Look-up'!$E$4,$V25-4,0))</f>
        <v>CID003463</v>
      </c>
      <c r="G25" s="182" t="str">
        <f ca="1">IF(C25=$X$4,IF(ISERROR($V25),"Enter smelter details","RMI"),IF(ISERROR($V25),"",OFFSET('Smelter Look-up'!$F$4,$V25-4,0)))</f>
        <v>RMI</v>
      </c>
      <c r="H25" s="183" t="s">
        <v>15901</v>
      </c>
      <c r="I25" s="184" t="s">
        <v>13850</v>
      </c>
      <c r="J25" s="184" t="s">
        <v>15553</v>
      </c>
      <c r="K25" s="224"/>
      <c r="L25" s="224"/>
      <c r="M25" s="224"/>
      <c r="N25" s="224" t="s">
        <v>15902</v>
      </c>
      <c r="O25" s="224" t="s">
        <v>15903</v>
      </c>
      <c r="P25" s="185"/>
      <c r="Q25" s="225"/>
      <c r="R25" s="182" t="str">
        <f ca="1">IF(ISERROR($V25),"",OFFSET('Smelter Look-up'!$C$4,$V25-4,0)&amp;"")</f>
        <v>Kundan Care Products Ltd.</v>
      </c>
      <c r="S25" s="181" t="str">
        <f t="shared" ca="1" si="2"/>
        <v>IN</v>
      </c>
      <c r="T25" s="181" t="str">
        <f ca="1">IF(B25="","",IF(ISERROR(MATCH($J25,SorP!$B$1:$B$6226,0)),"",INDIRECT("'SorP'!$A$"&amp;MATCH($S25&amp;$J25,SorP!C:C,0))))</f>
        <v>IN-UK</v>
      </c>
      <c r="U25" s="201"/>
      <c r="V25" s="226">
        <f>IF(C25="",NA(),IF(OR(C25="Smelter not listed",C25="Smelter not yet identified"),MATCH($B25&amp;$D25,'Smelter Look-up'!$J:$J,0),MATCH($B25&amp;$C25,'Smelter Look-up'!$J:$J,0)))</f>
        <v>158</v>
      </c>
      <c r="X25" s="227">
        <f t="shared" si="3"/>
        <v>0</v>
      </c>
      <c r="AB25" s="228" t="str">
        <f t="shared" si="4"/>
        <v>GoldKundan Care Products Ltd.</v>
      </c>
    </row>
    <row r="26" spans="1:28" s="227" customFormat="1" ht="331.5">
      <c r="A26" s="181"/>
      <c r="B26" s="182" t="s">
        <v>1119</v>
      </c>
      <c r="C26" s="186" t="s">
        <v>13811</v>
      </c>
      <c r="D26" s="230" t="s">
        <v>13811</v>
      </c>
      <c r="E26" s="182" t="s">
        <v>1096</v>
      </c>
      <c r="F26" s="182" t="str">
        <f ca="1">IF(ISERROR($V26),"",OFFSET('Smelter Look-up'!$E$4,$V26-4,0))</f>
        <v>CID003461</v>
      </c>
      <c r="G26" s="182" t="str">
        <f ca="1">IF(C26=$X$4,IF(ISERROR($V26),"Enter smelter details","RMI"),IF(ISERROR($V26),"",OFFSET('Smelter Look-up'!$F$4,$V26-4,0)))</f>
        <v>RMI</v>
      </c>
      <c r="H26" s="183" t="s">
        <v>15904</v>
      </c>
      <c r="I26" s="184" t="s">
        <v>13847</v>
      </c>
      <c r="J26" s="184" t="s">
        <v>15410</v>
      </c>
      <c r="K26" s="224"/>
      <c r="L26" s="224"/>
      <c r="M26" s="224"/>
      <c r="N26" s="224" t="s">
        <v>15905</v>
      </c>
      <c r="O26" s="224" t="s">
        <v>15906</v>
      </c>
      <c r="P26" s="185"/>
      <c r="Q26" s="225"/>
      <c r="R26" s="182" t="str">
        <f ca="1">IF(ISERROR($V26),"",OFFSET('Smelter Look-up'!$C$4,$V26-4,0)&amp;"")</f>
        <v>Augmont Enterprises Private Limited</v>
      </c>
      <c r="S26" s="181" t="str">
        <f t="shared" ca="1" si="2"/>
        <v>IN</v>
      </c>
      <c r="T26" s="181" t="str">
        <f ca="1">IF(B26="","",IF(ISERROR(MATCH($J26,SorP!$B$1:$B$6226,0)),"",INDIRECT("'SorP'!$A$"&amp;MATCH($S26&amp;$J26,SorP!C:C,0))))</f>
        <v>IN-MH</v>
      </c>
      <c r="U26" s="201"/>
      <c r="V26" s="226">
        <f>IF(C26="",NA(),IF(OR(C26="Smelter not listed",C26="Smelter not yet identified"),MATCH($B26&amp;$D26,'Smelter Look-up'!$J:$J,0),MATCH($B26&amp;$C26,'Smelter Look-up'!$J:$J,0)))</f>
        <v>37</v>
      </c>
      <c r="X26" s="227">
        <f t="shared" si="3"/>
        <v>0</v>
      </c>
      <c r="AB26" s="228" t="str">
        <f t="shared" si="4"/>
        <v>GoldAugmont Enterprises Private Limited</v>
      </c>
    </row>
    <row r="27" spans="1:28" s="227" customFormat="1" ht="409.5">
      <c r="A27" s="181"/>
      <c r="B27" s="182" t="s">
        <v>1119</v>
      </c>
      <c r="C27" s="186" t="s">
        <v>13815</v>
      </c>
      <c r="D27" s="230" t="s">
        <v>13815</v>
      </c>
      <c r="E27" s="182" t="s">
        <v>1098</v>
      </c>
      <c r="F27" s="182" t="str">
        <f ca="1">IF(ISERROR($V27),"",OFFSET('Smelter Look-up'!$E$4,$V27-4,0))</f>
        <v>CID003425</v>
      </c>
      <c r="G27" s="182" t="str">
        <f ca="1">IF(C27=$X$4,IF(ISERROR($V27),"Enter smelter details","RMI"),IF(ISERROR($V27),"",OFFSET('Smelter Look-up'!$F$4,$V27-4,0)))</f>
        <v>RMI</v>
      </c>
      <c r="H27" s="183" t="s">
        <v>15907</v>
      </c>
      <c r="I27" s="184" t="s">
        <v>6665</v>
      </c>
      <c r="J27" s="184" t="s">
        <v>6665</v>
      </c>
      <c r="K27" s="224"/>
      <c r="L27" s="224"/>
      <c r="M27" s="224"/>
      <c r="N27" s="224" t="s">
        <v>15908</v>
      </c>
      <c r="O27" s="224" t="s">
        <v>15909</v>
      </c>
      <c r="P27" s="185"/>
      <c r="Q27" s="225" t="s">
        <v>15868</v>
      </c>
      <c r="R27" s="182" t="str">
        <f ca="1">IF(ISERROR($V27),"",OFFSET('Smelter Look-up'!$C$4,$V27-4,0)&amp;"")</f>
        <v>Eco-System Recycling Co., Ltd. West Plant</v>
      </c>
      <c r="S27" s="181" t="str">
        <f t="shared" ca="1" si="2"/>
        <v>JP</v>
      </c>
      <c r="T27" s="181" t="str">
        <f ca="1">IF(B27="","",IF(ISERROR(MATCH($J27,SorP!$B$1:$B$6226,0)),"",INDIRECT("'SorP'!$A$"&amp;MATCH($S27&amp;$J27,SorP!C:C,0))))</f>
        <v>JP-33</v>
      </c>
      <c r="U27" s="201"/>
      <c r="V27" s="226">
        <f>IF(C27="",NA(),IF(OR(C27="Smelter not listed",C27="Smelter not yet identified"),MATCH($B27&amp;$D27,'Smelter Look-up'!$J:$J,0),MATCH($B27&amp;$C27,'Smelter Look-up'!$J:$J,0)))</f>
        <v>76</v>
      </c>
      <c r="X27" s="227">
        <f t="shared" si="3"/>
        <v>0</v>
      </c>
      <c r="AB27" s="228" t="str">
        <f t="shared" si="4"/>
        <v>GoldEco-System Recycling Co., Ltd. West Plant</v>
      </c>
    </row>
    <row r="28" spans="1:28" s="227" customFormat="1" ht="409.5">
      <c r="A28" s="181"/>
      <c r="B28" s="182" t="s">
        <v>1119</v>
      </c>
      <c r="C28" s="186" t="s">
        <v>13814</v>
      </c>
      <c r="D28" s="230" t="s">
        <v>13814</v>
      </c>
      <c r="E28" s="182" t="s">
        <v>1098</v>
      </c>
      <c r="F28" s="182" t="str">
        <f ca="1">IF(ISERROR($V28),"",OFFSET('Smelter Look-up'!$E$4,$V28-4,0))</f>
        <v>CID003424</v>
      </c>
      <c r="G28" s="182" t="str">
        <f ca="1">IF(C28=$X$4,IF(ISERROR($V28),"Enter smelter details","RMI"),IF(ISERROR($V28),"",OFFSET('Smelter Look-up'!$F$4,$V28-4,0)))</f>
        <v>RMI</v>
      </c>
      <c r="H28" s="183" t="s">
        <v>15910</v>
      </c>
      <c r="I28" s="184" t="s">
        <v>13848</v>
      </c>
      <c r="J28" s="184" t="s">
        <v>1568</v>
      </c>
      <c r="K28" s="224"/>
      <c r="L28" s="224"/>
      <c r="M28" s="224"/>
      <c r="N28" s="224" t="s">
        <v>15908</v>
      </c>
      <c r="O28" s="224" t="s">
        <v>15911</v>
      </c>
      <c r="P28" s="185"/>
      <c r="Q28" s="225" t="s">
        <v>15868</v>
      </c>
      <c r="R28" s="182" t="str">
        <f ca="1">IF(ISERROR($V28),"",OFFSET('Smelter Look-up'!$C$4,$V28-4,0)&amp;"")</f>
        <v>Eco-System Recycling Co., Ltd. North Plant</v>
      </c>
      <c r="S28" s="181" t="str">
        <f t="shared" ca="1" si="2"/>
        <v>JP</v>
      </c>
      <c r="T28" s="181" t="str">
        <f ca="1">IF(B28="","",IF(ISERROR(MATCH($J28,SorP!$B$1:$B$6226,0)),"",INDIRECT("'SorP'!$A$"&amp;MATCH($S28&amp;$J28,SorP!C:C,0))))</f>
        <v>JP-05</v>
      </c>
      <c r="U28" s="201"/>
      <c r="V28" s="226">
        <f>IF(C28="",NA(),IF(OR(C28="Smelter not listed",C28="Smelter not yet identified"),MATCH($B28&amp;$D28,'Smelter Look-up'!$J:$J,0),MATCH($B28&amp;$C28,'Smelter Look-up'!$J:$J,0)))</f>
        <v>75</v>
      </c>
      <c r="X28" s="227">
        <f t="shared" si="3"/>
        <v>0</v>
      </c>
      <c r="AB28" s="228" t="str">
        <f t="shared" si="4"/>
        <v>GoldEco-System Recycling Co., Ltd. North Plant</v>
      </c>
    </row>
    <row r="29" spans="1:28" s="227" customFormat="1" ht="408">
      <c r="A29" s="181"/>
      <c r="B29" s="182" t="s">
        <v>1119</v>
      </c>
      <c r="C29" s="186" t="s">
        <v>13772</v>
      </c>
      <c r="D29" s="230" t="s">
        <v>13772</v>
      </c>
      <c r="E29" s="182" t="s">
        <v>1096</v>
      </c>
      <c r="F29" s="182" t="str">
        <f ca="1">IF(ISERROR($V29),"",OFFSET('Smelter Look-up'!$E$4,$V29-4,0))</f>
        <v>CID003383</v>
      </c>
      <c r="G29" s="182" t="str">
        <f ca="1">IF(C29=$X$4,IF(ISERROR($V29),"Enter smelter details","RMI"),IF(ISERROR($V29),"",OFFSET('Smelter Look-up'!$F$4,$V29-4,0)))</f>
        <v>RMI</v>
      </c>
      <c r="H29" s="183" t="s">
        <v>15912</v>
      </c>
      <c r="I29" s="184" t="s">
        <v>15105</v>
      </c>
      <c r="J29" s="184" t="s">
        <v>15543</v>
      </c>
      <c r="K29" s="224"/>
      <c r="L29" s="224"/>
      <c r="M29" s="224"/>
      <c r="N29" s="224" t="s">
        <v>15890</v>
      </c>
      <c r="O29" s="224" t="s">
        <v>15913</v>
      </c>
      <c r="P29" s="185"/>
      <c r="Q29" s="225"/>
      <c r="R29" s="182" t="str">
        <f ca="1">IF(ISERROR($V29),"",OFFSET('Smelter Look-up'!$C$4,$V29-4,0)&amp;"")</f>
        <v>Sovereign Metals</v>
      </c>
      <c r="S29" s="181" t="str">
        <f t="shared" ca="1" si="2"/>
        <v>IN</v>
      </c>
      <c r="T29" s="181" t="str">
        <f ca="1">IF(B29="","",IF(ISERROR(MATCH($J29,SorP!$B$1:$B$6226,0)),"",INDIRECT("'SorP'!$A$"&amp;MATCH($S29&amp;$J29,SorP!C:C,0))))</f>
        <v>IN-GJ</v>
      </c>
      <c r="U29" s="201"/>
      <c r="V29" s="226">
        <f>IF(C29="",NA(),IF(OR(C29="Smelter not listed",C29="Smelter not yet identified"),MATCH($B29&amp;$D29,'Smelter Look-up'!$J:$J,0),MATCH($B29&amp;$C29,'Smelter Look-up'!$J:$J,0)))</f>
        <v>272</v>
      </c>
      <c r="X29" s="227">
        <f t="shared" si="3"/>
        <v>0</v>
      </c>
      <c r="AB29" s="228" t="str">
        <f t="shared" si="4"/>
        <v>GoldSovereign Metals</v>
      </c>
    </row>
    <row r="30" spans="1:28" s="227" customFormat="1" ht="369.75">
      <c r="A30" s="181"/>
      <c r="B30" s="182" t="s">
        <v>1119</v>
      </c>
      <c r="C30" s="186" t="s">
        <v>13761</v>
      </c>
      <c r="D30" s="230" t="s">
        <v>13761</v>
      </c>
      <c r="E30" s="182" t="s">
        <v>1096</v>
      </c>
      <c r="F30" s="182" t="str">
        <f ca="1">IF(ISERROR($V30),"",OFFSET('Smelter Look-up'!$E$4,$V30-4,0))</f>
        <v>CID003382</v>
      </c>
      <c r="G30" s="182" t="str">
        <f ca="1">IF(C30=$X$4,IF(ISERROR($V30),"Enter smelter details","RMI"),IF(ISERROR($V30),"",OFFSET('Smelter Look-up'!$F$4,$V30-4,0)))</f>
        <v>RMI</v>
      </c>
      <c r="H30" s="183" t="s">
        <v>15914</v>
      </c>
      <c r="I30" s="184" t="s">
        <v>13808</v>
      </c>
      <c r="J30" s="184" t="s">
        <v>6165</v>
      </c>
      <c r="K30" s="224"/>
      <c r="L30" s="224"/>
      <c r="M30" s="224"/>
      <c r="N30" s="224" t="s">
        <v>15890</v>
      </c>
      <c r="O30" s="224" t="s">
        <v>15915</v>
      </c>
      <c r="P30" s="185"/>
      <c r="Q30" s="225"/>
      <c r="R30" s="182" t="str">
        <f ca="1">IF(ISERROR($V30),"",OFFSET('Smelter Look-up'!$C$4,$V30-4,0)&amp;"")</f>
        <v>CGR Metalloys Pvt Ltd.</v>
      </c>
      <c r="S30" s="181" t="str">
        <f t="shared" ca="1" si="2"/>
        <v>IN</v>
      </c>
      <c r="T30" s="181" t="str">
        <f ca="1">IF(B30="","",IF(ISERROR(MATCH($J30,SorP!$B$1:$B$6226,0)),"",INDIRECT("'SorP'!$A$"&amp;MATCH($S30&amp;$J30,SorP!C:C,0))))</f>
        <v>IN-KL</v>
      </c>
      <c r="U30" s="201"/>
      <c r="V30" s="226">
        <f>IF(C30="",NA(),IF(OR(C30="Smelter not listed",C30="Smelter not yet identified"),MATCH($B30&amp;$D30,'Smelter Look-up'!$J:$J,0),MATCH($B30&amp;$C30,'Smelter Look-up'!$J:$J,0)))</f>
        <v>52</v>
      </c>
      <c r="X30" s="227">
        <f t="shared" si="3"/>
        <v>0</v>
      </c>
      <c r="AB30" s="228" t="str">
        <f t="shared" si="4"/>
        <v>GoldCGR Metalloys Pvt Ltd.</v>
      </c>
    </row>
    <row r="31" spans="1:28" s="227" customFormat="1" ht="409.5">
      <c r="A31" s="181"/>
      <c r="B31" s="182" t="s">
        <v>1119</v>
      </c>
      <c r="C31" s="186" t="s">
        <v>13763</v>
      </c>
      <c r="D31" s="230" t="s">
        <v>13763</v>
      </c>
      <c r="E31" s="182" t="s">
        <v>1082</v>
      </c>
      <c r="F31" s="182" t="str">
        <f ca="1">IF(ISERROR($V31),"",OFFSET('Smelter Look-up'!$E$4,$V31-4,0))</f>
        <v>CID003348</v>
      </c>
      <c r="G31" s="182" t="str">
        <f ca="1">IF(C31=$X$4,IF(ISERROR($V31),"Enter smelter details","RMI"),IF(ISERROR($V31),"",OFFSET('Smelter Look-up'!$F$4,$V31-4,0)))</f>
        <v>RMI</v>
      </c>
      <c r="H31" s="183" t="s">
        <v>15916</v>
      </c>
      <c r="I31" s="184" t="s">
        <v>13799</v>
      </c>
      <c r="J31" s="184" t="s">
        <v>2551</v>
      </c>
      <c r="K31" s="224"/>
      <c r="L31" s="224"/>
      <c r="M31" s="224"/>
      <c r="N31" s="224" t="s">
        <v>15902</v>
      </c>
      <c r="O31" s="224" t="s">
        <v>15917</v>
      </c>
      <c r="P31" s="185"/>
      <c r="Q31" s="225"/>
      <c r="R31" s="182" t="str">
        <f ca="1">IF(ISERROR($V31),"",OFFSET('Smelter Look-up'!$C$4,$V31-4,0)&amp;"")</f>
        <v>Dijllah Gold Refinery FZC</v>
      </c>
      <c r="S31" s="181" t="str">
        <f t="shared" ca="1" si="2"/>
        <v>AE</v>
      </c>
      <c r="T31" s="181" t="str">
        <f ca="1">IF(B31="","",IF(ISERROR(MATCH($J31,SorP!$B$1:$B$6226,0)),"",INDIRECT("'SorP'!$A$"&amp;MATCH($S31&amp;$J31,SorP!C:C,0))))</f>
        <v>AE-SH</v>
      </c>
      <c r="U31" s="201"/>
      <c r="V31" s="226">
        <f>IF(C31="",NA(),IF(OR(C31="Smelter not listed",C31="Smelter not yet identified"),MATCH($B31&amp;$D31,'Smelter Look-up'!$J:$J,0),MATCH($B31&amp;$C31,'Smelter Look-up'!$J:$J,0)))</f>
        <v>65</v>
      </c>
      <c r="X31" s="227">
        <f t="shared" si="3"/>
        <v>0</v>
      </c>
      <c r="AB31" s="228" t="str">
        <f t="shared" si="4"/>
        <v>GoldDijllah Gold Refinery FZC</v>
      </c>
    </row>
    <row r="32" spans="1:28" s="227" customFormat="1" ht="409.5">
      <c r="A32" s="181"/>
      <c r="B32" s="182" t="s">
        <v>1119</v>
      </c>
      <c r="C32" s="186" t="s">
        <v>13155</v>
      </c>
      <c r="D32" s="230" t="s">
        <v>13155</v>
      </c>
      <c r="E32" s="182" t="s">
        <v>2415</v>
      </c>
      <c r="F32" s="182" t="str">
        <f ca="1">IF(ISERROR($V32),"",OFFSET('Smelter Look-up'!$E$4,$V32-4,0))</f>
        <v>CID003324</v>
      </c>
      <c r="G32" s="182" t="str">
        <f ca="1">IF(C32=$X$4,IF(ISERROR($V32),"Enter smelter details","RMI"),IF(ISERROR($V32),"",OFFSET('Smelter Look-up'!$F$4,$V32-4,0)))</f>
        <v>RMI</v>
      </c>
      <c r="H32" s="183" t="s">
        <v>15918</v>
      </c>
      <c r="I32" s="184" t="s">
        <v>13216</v>
      </c>
      <c r="J32" s="184" t="s">
        <v>1627</v>
      </c>
      <c r="K32" s="224"/>
      <c r="L32" s="224"/>
      <c r="M32" s="224"/>
      <c r="N32" s="224" t="s">
        <v>15890</v>
      </c>
      <c r="O32" s="224" t="s">
        <v>15919</v>
      </c>
      <c r="P32" s="185"/>
      <c r="Q32" s="225"/>
      <c r="R32" s="182" t="str">
        <f ca="1">IF(ISERROR($V32),"",OFFSET('Smelter Look-up'!$C$4,$V32-4,0)&amp;"")</f>
        <v>QG Refining, LLC</v>
      </c>
      <c r="S32" s="181" t="str">
        <f t="shared" ca="1" si="2"/>
        <v>US</v>
      </c>
      <c r="T32" s="181" t="str">
        <f ca="1">IF(B32="","",IF(ISERROR(MATCH($J32,SorP!$B$1:$B$6226,0)),"",INDIRECT("'SorP'!$A$"&amp;MATCH($S32&amp;$J32,SorP!C:C,0))))</f>
        <v>US-OH</v>
      </c>
      <c r="U32" s="201"/>
      <c r="V32" s="226">
        <f>IF(C32="",NA(),IF(OR(C32="Smelter not listed",C32="Smelter not yet identified"),MATCH($B32&amp;$D32,'Smelter Look-up'!$J:$J,0),MATCH($B32&amp;$C32,'Smelter Look-up'!$J:$J,0)))</f>
        <v>226</v>
      </c>
      <c r="X32" s="227">
        <f t="shared" si="3"/>
        <v>0</v>
      </c>
      <c r="AB32" s="228" t="str">
        <f t="shared" si="4"/>
        <v>GoldQG Refining, LLC</v>
      </c>
    </row>
    <row r="33" spans="1:28" s="227" customFormat="1" ht="409.5">
      <c r="A33" s="181"/>
      <c r="B33" s="182" t="s">
        <v>1119</v>
      </c>
      <c r="C33" s="186" t="s">
        <v>12898</v>
      </c>
      <c r="D33" s="230" t="s">
        <v>12898</v>
      </c>
      <c r="E33" s="182" t="s">
        <v>1101</v>
      </c>
      <c r="F33" s="182" t="str">
        <f ca="1">IF(ISERROR($V33),"",OFFSET('Smelter Look-up'!$E$4,$V33-4,0))</f>
        <v>CID003189</v>
      </c>
      <c r="G33" s="182" t="str">
        <f ca="1">IF(C33=$X$4,IF(ISERROR($V33),"Enter smelter details","RMI"),IF(ISERROR($V33),"",OFFSET('Smelter Look-up'!$F$4,$V33-4,0)))</f>
        <v>RMI</v>
      </c>
      <c r="H33" s="183" t="s">
        <v>15920</v>
      </c>
      <c r="I33" s="184" t="s">
        <v>12916</v>
      </c>
      <c r="J33" s="184" t="s">
        <v>12849</v>
      </c>
      <c r="K33" s="224"/>
      <c r="L33" s="224"/>
      <c r="M33" s="224"/>
      <c r="N33" s="224" t="s">
        <v>15921</v>
      </c>
      <c r="O33" s="224" t="s">
        <v>15922</v>
      </c>
      <c r="P33" s="185"/>
      <c r="Q33" s="225" t="s">
        <v>15868</v>
      </c>
      <c r="R33" s="182" t="str">
        <f ca="1">IF(ISERROR($V33),"",OFFSET('Smelter Look-up'!$C$4,$V33-4,0)&amp;"")</f>
        <v>NH Recytech Company</v>
      </c>
      <c r="S33" s="181" t="str">
        <f t="shared" ca="1" si="2"/>
        <v>KR</v>
      </c>
      <c r="T33" s="181" t="str">
        <f ca="1">IF(B33="","",IF(ISERROR(MATCH($J33,SorP!$B$1:$B$6226,0)),"",INDIRECT("'SorP'!$A$"&amp;MATCH($S33&amp;$J33,SorP!C:C,0))))</f>
        <v>KR-41</v>
      </c>
      <c r="U33" s="201"/>
      <c r="V33" s="226">
        <f>IF(C33="",NA(),IF(OR(C33="Smelter not listed",C33="Smelter not yet identified"),MATCH($B33&amp;$D33,'Smelter Look-up'!$J:$J,0),MATCH($B33&amp;$C33,'Smelter Look-up'!$J:$J,0)))</f>
        <v>203</v>
      </c>
      <c r="X33" s="227">
        <f t="shared" si="3"/>
        <v>0</v>
      </c>
      <c r="AB33" s="228" t="str">
        <f t="shared" si="4"/>
        <v>GoldNH Recytech Company</v>
      </c>
    </row>
    <row r="34" spans="1:28" s="227" customFormat="1" ht="331.5">
      <c r="A34" s="181"/>
      <c r="B34" s="182" t="s">
        <v>1119</v>
      </c>
      <c r="C34" s="186" t="s">
        <v>13817</v>
      </c>
      <c r="D34" s="230" t="s">
        <v>13817</v>
      </c>
      <c r="E34" s="182" t="s">
        <v>12990</v>
      </c>
      <c r="F34" s="182" t="str">
        <f ca="1">IF(ISERROR($V34),"",OFFSET('Smelter Look-up'!$E$4,$V34-4,0))</f>
        <v>CID003186</v>
      </c>
      <c r="G34" s="182" t="str">
        <f ca="1">IF(C34=$X$4,IF(ISERROR($V34),"Enter smelter details","RMI"),IF(ISERROR($V34),"",OFFSET('Smelter Look-up'!$F$4,$V34-4,0)))</f>
        <v>RMI</v>
      </c>
      <c r="H34" s="183" t="s">
        <v>15923</v>
      </c>
      <c r="I34" s="184" t="s">
        <v>14000</v>
      </c>
      <c r="J34" s="184" t="s">
        <v>5550</v>
      </c>
      <c r="K34" s="224"/>
      <c r="L34" s="224"/>
      <c r="M34" s="224"/>
      <c r="N34" s="224" t="s">
        <v>15890</v>
      </c>
      <c r="O34" s="224" t="s">
        <v>15924</v>
      </c>
      <c r="P34" s="185"/>
      <c r="Q34" s="225"/>
      <c r="R34" s="182" t="str">
        <f ca="1">IF(ISERROR($V34),"",OFFSET('Smelter Look-up'!$C$4,$V34-4,0)&amp;"")</f>
        <v>Gold Coast Refinery</v>
      </c>
      <c r="S34" s="181" t="str">
        <f t="shared" ca="1" si="2"/>
        <v>GH</v>
      </c>
      <c r="T34" s="181" t="str">
        <f ca="1">IF(B34="","",IF(ISERROR(MATCH($J34,SorP!$B$1:$B$6226,0)),"",INDIRECT("'SorP'!$A$"&amp;MATCH($S34&amp;$J34,SorP!C:C,0))))</f>
        <v>GH-AA</v>
      </c>
      <c r="U34" s="201"/>
      <c r="V34" s="226">
        <f>IF(C34="",NA(),IF(OR(C34="Smelter not listed",C34="Smelter not yet identified"),MATCH($B34&amp;$D34,'Smelter Look-up'!$J:$J,0),MATCH($B34&amp;$C34,'Smelter Look-up'!$J:$J,0)))</f>
        <v>94</v>
      </c>
      <c r="X34" s="227">
        <f t="shared" si="3"/>
        <v>0</v>
      </c>
      <c r="AB34" s="228" t="str">
        <f t="shared" si="4"/>
        <v>GoldGold Coast Refinery</v>
      </c>
    </row>
    <row r="35" spans="1:28" s="227" customFormat="1" ht="267.75">
      <c r="A35" s="181"/>
      <c r="B35" s="182" t="s">
        <v>1119</v>
      </c>
      <c r="C35" s="186" t="s">
        <v>12895</v>
      </c>
      <c r="D35" s="230" t="s">
        <v>12895</v>
      </c>
      <c r="E35" s="182" t="s">
        <v>880</v>
      </c>
      <c r="F35" s="182" t="str">
        <f ca="1">IF(ISERROR($V35),"",OFFSET('Smelter Look-up'!$E$4,$V35-4,0))</f>
        <v>CID003185</v>
      </c>
      <c r="G35" s="182" t="str">
        <f ca="1">IF(C35=$X$4,IF(ISERROR($V35),"Enter smelter details","RMI"),IF(ISERROR($V35),"",OFFSET('Smelter Look-up'!$F$4,$V35-4,0)))</f>
        <v>RMI</v>
      </c>
      <c r="H35" s="183" t="s">
        <v>15925</v>
      </c>
      <c r="I35" s="184" t="s">
        <v>12920</v>
      </c>
      <c r="J35" s="184" t="s">
        <v>11644</v>
      </c>
      <c r="K35" s="224"/>
      <c r="L35" s="224"/>
      <c r="M35" s="224"/>
      <c r="N35" s="224" t="s">
        <v>15926</v>
      </c>
      <c r="O35" s="224" t="s">
        <v>15927</v>
      </c>
      <c r="P35" s="185"/>
      <c r="Q35" s="225"/>
      <c r="R35" s="182" t="str">
        <f ca="1">IF(ISERROR($V35),"",OFFSET('Smelter Look-up'!$C$4,$V35-4,0)&amp;"")</f>
        <v>African Gold Refinery</v>
      </c>
      <c r="S35" s="181" t="str">
        <f t="shared" ca="1" si="2"/>
        <v>UG</v>
      </c>
      <c r="T35" s="181" t="str">
        <f ca="1">IF(B35="","",IF(ISERROR(MATCH($J35,SorP!$B$1:$B$6226,0)),"",INDIRECT("'SorP'!$A$"&amp;MATCH($S35&amp;$J35,SorP!C:C,0))))</f>
        <v>UG-113</v>
      </c>
      <c r="U35" s="201"/>
      <c r="V35" s="226">
        <f>IF(C35="",NA(),IF(OR(C35="Smelter not listed",C35="Smelter not yet identified"),MATCH($B35&amp;$D35,'Smelter Look-up'!$J:$J,0),MATCH($B35&amp;$C35,'Smelter Look-up'!$J:$J,0)))</f>
        <v>9</v>
      </c>
      <c r="X35" s="227">
        <f t="shared" si="3"/>
        <v>0</v>
      </c>
      <c r="AB35" s="228" t="str">
        <f t="shared" si="4"/>
        <v>GoldAfrican Gold Refinery</v>
      </c>
    </row>
    <row r="36" spans="1:28" s="227" customFormat="1" ht="409.5">
      <c r="A36" s="181"/>
      <c r="B36" s="182" t="s">
        <v>1119</v>
      </c>
      <c r="C36" s="186" t="s">
        <v>2502</v>
      </c>
      <c r="D36" s="230" t="s">
        <v>2502</v>
      </c>
      <c r="E36" s="182" t="s">
        <v>1102</v>
      </c>
      <c r="F36" s="182" t="str">
        <f ca="1">IF(ISERROR($V36),"",OFFSET('Smelter Look-up'!$E$4,$V36-4,0))</f>
        <v>CID003153</v>
      </c>
      <c r="G36" s="182" t="str">
        <f ca="1">IF(C36=$X$4,IF(ISERROR($V36),"Enter smelter details","RMI"),IF(ISERROR($V36),"",OFFSET('Smelter Look-up'!$F$4,$V36-4,0)))</f>
        <v>RMI</v>
      </c>
      <c r="H36" s="183" t="s">
        <v>15928</v>
      </c>
      <c r="I36" s="184" t="s">
        <v>2504</v>
      </c>
      <c r="J36" s="184" t="s">
        <v>2504</v>
      </c>
      <c r="K36" s="224"/>
      <c r="L36" s="224"/>
      <c r="M36" s="224"/>
      <c r="N36" s="224" t="s">
        <v>15902</v>
      </c>
      <c r="O36" s="224" t="s">
        <v>15929</v>
      </c>
      <c r="P36" s="185"/>
      <c r="Q36" s="225"/>
      <c r="R36" s="182" t="str">
        <f ca="1">IF(ISERROR($V36),"",OFFSET('Smelter Look-up'!$C$4,$V36-4,0)&amp;"")</f>
        <v>State Research Institute Center for Physical Sciences and Technology</v>
      </c>
      <c r="S36" s="181" t="str">
        <f t="shared" ca="1" si="2"/>
        <v>LT</v>
      </c>
      <c r="T36" s="181" t="str">
        <f ca="1">IF(B36="","",IF(ISERROR(MATCH($J36,SorP!$B$1:$B$6226,0)),"",INDIRECT("'SorP'!$A$"&amp;MATCH($S36&amp;$J36,SorP!C:C,0))))</f>
        <v>LT-58</v>
      </c>
      <c r="U36" s="201"/>
      <c r="V36" s="226">
        <f>IF(C36="",NA(),IF(OR(C36="Smelter not listed",C36="Smelter not yet identified"),MATCH($B36&amp;$D36,'Smelter Look-up'!$J:$J,0),MATCH($B36&amp;$C36,'Smelter Look-up'!$J:$J,0)))</f>
        <v>273</v>
      </c>
      <c r="X36" s="227">
        <f t="shared" si="3"/>
        <v>0</v>
      </c>
      <c r="AB36" s="228" t="str">
        <f t="shared" si="4"/>
        <v>GoldState Research Institute Center for Physical Sciences and Technology</v>
      </c>
    </row>
    <row r="37" spans="1:28" s="227" customFormat="1" ht="409.5">
      <c r="A37" s="181"/>
      <c r="B37" s="182" t="s">
        <v>1119</v>
      </c>
      <c r="C37" s="186" t="s">
        <v>2500</v>
      </c>
      <c r="D37" s="230" t="s">
        <v>2500</v>
      </c>
      <c r="E37" s="182" t="s">
        <v>1097</v>
      </c>
      <c r="F37" s="182" t="str">
        <f ca="1">IF(ISERROR($V37),"",OFFSET('Smelter Look-up'!$E$4,$V37-4,0))</f>
        <v>CID002973</v>
      </c>
      <c r="G37" s="182" t="str">
        <f ca="1">IF(C37=$X$4,IF(ISERROR($V37),"Enter smelter details","RMI"),IF(ISERROR($V37),"",OFFSET('Smelter Look-up'!$F$4,$V37-4,0)))</f>
        <v>RMI</v>
      </c>
      <c r="H37" s="183" t="s">
        <v>15930</v>
      </c>
      <c r="I37" s="184" t="s">
        <v>1562</v>
      </c>
      <c r="J37" s="184" t="s">
        <v>6448</v>
      </c>
      <c r="K37" s="224"/>
      <c r="L37" s="224"/>
      <c r="M37" s="224"/>
      <c r="N37" s="224" t="s">
        <v>15931</v>
      </c>
      <c r="O37" s="224" t="s">
        <v>15932</v>
      </c>
      <c r="P37" s="185"/>
      <c r="Q37" s="225" t="s">
        <v>15868</v>
      </c>
      <c r="R37" s="182" t="str">
        <f ca="1">IF(ISERROR($V37),"",OFFSET('Smelter Look-up'!$C$4,$V37-4,0)&amp;"")</f>
        <v>Safimet S.p.A</v>
      </c>
      <c r="S37" s="181" t="str">
        <f t="shared" ca="1" si="2"/>
        <v>IT</v>
      </c>
      <c r="T37" s="181" t="str">
        <f ca="1">IF(B37="","",IF(ISERROR(MATCH($J37,SorP!$B$1:$B$6226,0)),"",INDIRECT("'SorP'!$A$"&amp;MATCH($S37&amp;$J37,SorP!C:C,0))))</f>
        <v>IT-52</v>
      </c>
      <c r="U37" s="201"/>
      <c r="V37" s="226">
        <f>IF(C37="",NA(),IF(OR(C37="Smelter not listed",C37="Smelter not yet identified"),MATCH($B37&amp;$D37,'Smelter Look-up'!$J:$J,0),MATCH($B37&amp;$C37,'Smelter Look-up'!$J:$J,0)))</f>
        <v>235</v>
      </c>
      <c r="X37" s="227">
        <f t="shared" si="3"/>
        <v>0</v>
      </c>
      <c r="AB37" s="228" t="str">
        <f t="shared" si="4"/>
        <v>GoldSafimet S.p.A</v>
      </c>
    </row>
    <row r="38" spans="1:28" s="227" customFormat="1" ht="191.25">
      <c r="A38" s="181"/>
      <c r="B38" s="182" t="s">
        <v>1119</v>
      </c>
      <c r="C38" s="186" t="s">
        <v>15403</v>
      </c>
      <c r="D38" s="230" t="s">
        <v>15403</v>
      </c>
      <c r="E38" s="182" t="s">
        <v>1083</v>
      </c>
      <c r="F38" s="182" t="str">
        <f ca="1">IF(ISERROR($V38),"",OFFSET('Smelter Look-up'!$E$4,$V38-4,0))</f>
        <v>CID002920</v>
      </c>
      <c r="G38" s="182" t="str">
        <f ca="1">IF(C38=$X$4,IF(ISERROR($V38),"Enter smelter details","RMI"),IF(ISERROR($V38),"",OFFSET('Smelter Look-up'!$F$4,$V38-4,0)))</f>
        <v>RMI</v>
      </c>
      <c r="H38" s="183" t="s">
        <v>15933</v>
      </c>
      <c r="I38" s="184" t="s">
        <v>15405</v>
      </c>
      <c r="J38" s="184" t="s">
        <v>2801</v>
      </c>
      <c r="K38" s="224"/>
      <c r="L38" s="224"/>
      <c r="M38" s="224"/>
      <c r="N38" s="224" t="s">
        <v>15934</v>
      </c>
      <c r="O38" s="224" t="s">
        <v>15935</v>
      </c>
      <c r="P38" s="185"/>
      <c r="Q38" s="225" t="s">
        <v>15868</v>
      </c>
      <c r="R38" s="182" t="str">
        <f ca="1">IF(ISERROR($V38),"",OFFSET('Smelter Look-up'!$C$4,$V38-4,0)&amp;"")</f>
        <v>ABC Refinery Pty Ltd.</v>
      </c>
      <c r="S38" s="181" t="str">
        <f t="shared" ref="S38:S68" ca="1" si="5">IF(B38="","",IF(ISERROR(MATCH($E38,CL,0)),"Unknown",INDIRECT("'C'!$A$"&amp;MATCH($E38,CL,0)+1)))</f>
        <v>AU</v>
      </c>
      <c r="T38" s="181" t="str">
        <f ca="1">IF(B38="","",IF(ISERROR(MATCH($J38,SorP!$B$1:$B$6226,0)),"",INDIRECT("'SorP'!$A$"&amp;MATCH($S38&amp;$J38,SorP!C:C,0))))</f>
        <v>AU-NSW</v>
      </c>
      <c r="U38" s="201"/>
      <c r="V38" s="226">
        <f>IF(C38="",NA(),IF(OR(C38="Smelter not listed",C38="Smelter not yet identified"),MATCH($B38&amp;$D38,'Smelter Look-up'!$J:$J,0),MATCH($B38&amp;$C38,'Smelter Look-up'!$J:$J,0)))</f>
        <v>6</v>
      </c>
      <c r="X38" s="227">
        <f t="shared" ref="X38:X68" si="6">IF(AND(C38="Smelter not listed",OR(LEN(D38)=0,LEN(E38)=0)),1,0)</f>
        <v>0</v>
      </c>
      <c r="AB38" s="228" t="str">
        <f t="shared" ref="AB38:AB68" si="7">B38&amp;C38</f>
        <v>GoldABC Refinery Pty Ltd.</v>
      </c>
    </row>
    <row r="39" spans="1:28" s="227" customFormat="1" ht="409.5">
      <c r="A39" s="181"/>
      <c r="B39" s="182" t="s">
        <v>1119</v>
      </c>
      <c r="C39" s="186" t="s">
        <v>2496</v>
      </c>
      <c r="D39" s="230" t="s">
        <v>2496</v>
      </c>
      <c r="E39" s="182" t="s">
        <v>1089</v>
      </c>
      <c r="F39" s="182" t="str">
        <f ca="1">IF(ISERROR($V39),"",OFFSET('Smelter Look-up'!$E$4,$V39-4,0))</f>
        <v>CID002919</v>
      </c>
      <c r="G39" s="182" t="str">
        <f ca="1">IF(C39=$X$4,IF(ISERROR($V39),"Enter smelter details","RMI"),IF(ISERROR($V39),"",OFFSET('Smelter Look-up'!$F$4,$V39-4,0)))</f>
        <v>RMI</v>
      </c>
      <c r="H39" s="183" t="s">
        <v>15936</v>
      </c>
      <c r="I39" s="184" t="s">
        <v>2498</v>
      </c>
      <c r="J39" s="184" t="s">
        <v>2499</v>
      </c>
      <c r="K39" s="224"/>
      <c r="L39" s="224"/>
      <c r="M39" s="224"/>
      <c r="N39" s="224" t="s">
        <v>15937</v>
      </c>
      <c r="O39" s="224" t="s">
        <v>15938</v>
      </c>
      <c r="P39" s="185"/>
      <c r="Q39" s="225" t="s">
        <v>15868</v>
      </c>
      <c r="R39" s="182" t="str">
        <f ca="1">IF(ISERROR($V39),"",OFFSET('Smelter Look-up'!$C$4,$V39-4,0)&amp;"")</f>
        <v>Planta Recuperadora de Metales SpA</v>
      </c>
      <c r="S39" s="181" t="str">
        <f t="shared" ca="1" si="5"/>
        <v>CL</v>
      </c>
      <c r="T39" s="181" t="str">
        <f ca="1">IF(B39="","",IF(ISERROR(MATCH($J39,SorP!$B$1:$B$6226,0)),"",INDIRECT("'SorP'!$A$"&amp;MATCH($S39&amp;$J39,SorP!C:C,0))))</f>
        <v>CL-AN</v>
      </c>
      <c r="U39" s="201"/>
      <c r="V39" s="226">
        <f>IF(C39="",NA(),IF(OR(C39="Smelter not listed",C39="Smelter not yet identified"),MATCH($B39&amp;$D39,'Smelter Look-up'!$J:$J,0),MATCH($B39&amp;$C39,'Smelter Look-up'!$J:$J,0)))</f>
        <v>220</v>
      </c>
      <c r="X39" s="227">
        <f t="shared" si="6"/>
        <v>0</v>
      </c>
      <c r="AB39" s="228" t="str">
        <f t="shared" si="7"/>
        <v>GoldPlanta Recuperadora de Metales SpA</v>
      </c>
    </row>
    <row r="40" spans="1:28" s="227" customFormat="1" ht="409.5">
      <c r="A40" s="181"/>
      <c r="B40" s="182" t="s">
        <v>1119</v>
      </c>
      <c r="C40" s="186" t="s">
        <v>12903</v>
      </c>
      <c r="D40" s="230" t="s">
        <v>12903</v>
      </c>
      <c r="E40" s="182" t="s">
        <v>1101</v>
      </c>
      <c r="F40" s="182" t="str">
        <f ca="1">IF(ISERROR($V40),"",OFFSET('Smelter Look-up'!$E$4,$V40-4,0))</f>
        <v>CID002918</v>
      </c>
      <c r="G40" s="182" t="str">
        <f ca="1">IF(C40=$X$4,IF(ISERROR($V40),"Enter smelter details","RMI"),IF(ISERROR($V40),"",OFFSET('Smelter Look-up'!$F$4,$V40-4,0)))</f>
        <v>RMI</v>
      </c>
      <c r="H40" s="183" t="s">
        <v>15939</v>
      </c>
      <c r="I40" s="184" t="s">
        <v>12917</v>
      </c>
      <c r="J40" s="184" t="s">
        <v>12852</v>
      </c>
      <c r="K40" s="224"/>
      <c r="L40" s="224"/>
      <c r="M40" s="224"/>
      <c r="N40" s="224" t="s">
        <v>15940</v>
      </c>
      <c r="O40" s="224" t="s">
        <v>15941</v>
      </c>
      <c r="P40" s="185"/>
      <c r="Q40" s="225" t="s">
        <v>15868</v>
      </c>
      <c r="R40" s="182" t="str">
        <f ca="1">IF(ISERROR($V40),"",OFFSET('Smelter Look-up'!$C$4,$V40-4,0)&amp;"")</f>
        <v>SungEel HiMetal Co., Ltd.</v>
      </c>
      <c r="S40" s="181" t="str">
        <f t="shared" ca="1" si="5"/>
        <v>KR</v>
      </c>
      <c r="T40" s="181" t="str">
        <f ca="1">IF(B40="","",IF(ISERROR(MATCH($J40,SorP!$B$1:$B$6226,0)),"",INDIRECT("'SorP'!$A$"&amp;MATCH($S40&amp;$J40,SorP!C:C,0))))</f>
        <v>KR-45</v>
      </c>
      <c r="U40" s="201"/>
      <c r="V40" s="226">
        <f>IF(C40="",NA(),IF(OR(C40="Smelter not listed",C40="Smelter not yet identified"),MATCH($B40&amp;$D40,'Smelter Look-up'!$J:$J,0),MATCH($B40&amp;$C40,'Smelter Look-up'!$J:$J,0)))</f>
        <v>277</v>
      </c>
      <c r="X40" s="227">
        <f t="shared" si="6"/>
        <v>0</v>
      </c>
      <c r="AB40" s="228" t="str">
        <f t="shared" si="7"/>
        <v>GoldSungEel HiMetal Co., Ltd.</v>
      </c>
    </row>
    <row r="41" spans="1:28" s="227" customFormat="1" ht="409.5">
      <c r="A41" s="181"/>
      <c r="B41" s="182" t="s">
        <v>1119</v>
      </c>
      <c r="C41" s="186" t="s">
        <v>13822</v>
      </c>
      <c r="D41" s="230" t="s">
        <v>13822</v>
      </c>
      <c r="E41" s="182" t="s">
        <v>1096</v>
      </c>
      <c r="F41" s="182" t="str">
        <f ca="1">IF(ISERROR($V41),"",OFFSET('Smelter Look-up'!$E$4,$V41-4,0))</f>
        <v>CID002893</v>
      </c>
      <c r="G41" s="182" t="str">
        <f ca="1">IF(C41=$X$4,IF(ISERROR($V41),"Enter smelter details","RMI"),IF(ISERROR($V41),"",OFFSET('Smelter Look-up'!$F$4,$V41-4,0)))</f>
        <v>RMI</v>
      </c>
      <c r="H41" s="183" t="s">
        <v>15942</v>
      </c>
      <c r="I41" s="184" t="s">
        <v>13849</v>
      </c>
      <c r="J41" s="184" t="s">
        <v>6180</v>
      </c>
      <c r="K41" s="224"/>
      <c r="L41" s="224"/>
      <c r="M41" s="224"/>
      <c r="N41" s="224" t="s">
        <v>15902</v>
      </c>
      <c r="O41" s="224" t="s">
        <v>15943</v>
      </c>
      <c r="P41" s="185"/>
      <c r="Q41" s="225"/>
      <c r="R41" s="182" t="str">
        <f ca="1">IF(ISERROR($V41),"",OFFSET('Smelter Look-up'!$C$4,$V41-4,0)&amp;"")</f>
        <v>JALAN &amp; Company</v>
      </c>
      <c r="S41" s="181" t="str">
        <f t="shared" ca="1" si="5"/>
        <v>IN</v>
      </c>
      <c r="T41" s="181" t="str">
        <f ca="1">IF(B41="","",IF(ISERROR(MATCH($J41,SorP!$B$1:$B$6226,0)),"",INDIRECT("'SorP'!$A$"&amp;MATCH($S41&amp;$J41,SorP!C:C,0))))</f>
        <v>IN-DL</v>
      </c>
      <c r="U41" s="201"/>
      <c r="V41" s="226">
        <f>IF(C41="",NA(),IF(OR(C41="Smelter not listed",C41="Smelter not yet identified"),MATCH($B41&amp;$D41,'Smelter Look-up'!$J:$J,0),MATCH($B41&amp;$C41,'Smelter Look-up'!$J:$J,0)))</f>
        <v>130</v>
      </c>
      <c r="X41" s="227">
        <f t="shared" si="6"/>
        <v>0</v>
      </c>
      <c r="AB41" s="228" t="str">
        <f t="shared" si="7"/>
        <v>GoldJALAN &amp; Company</v>
      </c>
    </row>
    <row r="42" spans="1:28" s="227" customFormat="1" ht="409.5">
      <c r="A42" s="181"/>
      <c r="B42" s="182" t="s">
        <v>1119</v>
      </c>
      <c r="C42" s="186" t="s">
        <v>2424</v>
      </c>
      <c r="D42" s="230" t="s">
        <v>2424</v>
      </c>
      <c r="E42" s="182" t="s">
        <v>2415</v>
      </c>
      <c r="F42" s="182" t="str">
        <f ca="1">IF(ISERROR($V42),"",OFFSET('Smelter Look-up'!$E$4,$V42-4,0))</f>
        <v>CID002872</v>
      </c>
      <c r="G42" s="182" t="str">
        <f ca="1">IF(C42=$X$4,IF(ISERROR($V42),"Enter smelter details","RMI"),IF(ISERROR($V42),"",OFFSET('Smelter Look-up'!$F$4,$V42-4,0)))</f>
        <v>RMI</v>
      </c>
      <c r="H42" s="183" t="s">
        <v>15944</v>
      </c>
      <c r="I42" s="184" t="s">
        <v>1531</v>
      </c>
      <c r="J42" s="184" t="s">
        <v>1532</v>
      </c>
      <c r="K42" s="224"/>
      <c r="L42" s="224"/>
      <c r="M42" s="224"/>
      <c r="N42" s="224" t="s">
        <v>15902</v>
      </c>
      <c r="O42" s="224" t="s">
        <v>15945</v>
      </c>
      <c r="P42" s="185"/>
      <c r="Q42" s="225"/>
      <c r="R42" s="182" t="str">
        <f ca="1">IF(ISERROR($V42),"",OFFSET('Smelter Look-up'!$C$4,$V42-4,0)&amp;"")</f>
        <v>Pease &amp; Curren</v>
      </c>
      <c r="S42" s="181" t="str">
        <f t="shared" ca="1" si="5"/>
        <v>US</v>
      </c>
      <c r="T42" s="181" t="str">
        <f ca="1">IF(B42="","",IF(ISERROR(MATCH($J42,SorP!$B$1:$B$6226,0)),"",INDIRECT("'SorP'!$A$"&amp;MATCH($S42&amp;$J42,SorP!C:C,0))))</f>
        <v>US-RI</v>
      </c>
      <c r="U42" s="201"/>
      <c r="V42" s="226">
        <f>IF(C42="",NA(),IF(OR(C42="Smelter not listed",C42="Smelter not yet identified"),MATCH($B42&amp;$D42,'Smelter Look-up'!$J:$J,0),MATCH($B42&amp;$C42,'Smelter Look-up'!$J:$J,0)))</f>
        <v>216</v>
      </c>
      <c r="X42" s="227">
        <f t="shared" si="6"/>
        <v>0</v>
      </c>
      <c r="AB42" s="228" t="str">
        <f t="shared" si="7"/>
        <v>GoldPease &amp; Curren</v>
      </c>
    </row>
    <row r="43" spans="1:28" s="227" customFormat="1" ht="409.5">
      <c r="A43" s="181"/>
      <c r="B43" s="182" t="s">
        <v>1119</v>
      </c>
      <c r="C43" s="186" t="s">
        <v>2419</v>
      </c>
      <c r="D43" s="230" t="s">
        <v>2419</v>
      </c>
      <c r="E43" s="182" t="s">
        <v>1091</v>
      </c>
      <c r="F43" s="182" t="str">
        <f ca="1">IF(ISERROR($V43),"",OFFSET('Smelter Look-up'!$E$4,$V43-4,0))</f>
        <v>CID002867</v>
      </c>
      <c r="G43" s="182" t="str">
        <f ca="1">IF(C43=$X$4,IF(ISERROR($V43),"Enter smelter details","RMI"),IF(ISERROR($V43),"",OFFSET('Smelter Look-up'!$F$4,$V43-4,0)))</f>
        <v>RMI</v>
      </c>
      <c r="H43" s="183" t="s">
        <v>15946</v>
      </c>
      <c r="I43" s="184" t="s">
        <v>1535</v>
      </c>
      <c r="J43" s="184" t="s">
        <v>1536</v>
      </c>
      <c r="K43" s="224"/>
      <c r="L43" s="224"/>
      <c r="M43" s="224"/>
      <c r="N43" s="224" t="s">
        <v>15902</v>
      </c>
      <c r="O43" s="224" t="s">
        <v>15947</v>
      </c>
      <c r="P43" s="185"/>
      <c r="Q43" s="225"/>
      <c r="R43" s="182" t="str">
        <f ca="1">IF(ISERROR($V43),"",OFFSET('Smelter Look-up'!$C$4,$V43-4,0)&amp;"")</f>
        <v>Degussa Sonne / Mond Goldhandel GmbH</v>
      </c>
      <c r="S43" s="181" t="str">
        <f t="shared" ca="1" si="5"/>
        <v>DE</v>
      </c>
      <c r="T43" s="181" t="str">
        <f ca="1">IF(B43="","",IF(ISERROR(MATCH($J43,SorP!$B$1:$B$6226,0)),"",INDIRECT("'SorP'!$A$"&amp;MATCH($S43&amp;$J43,SorP!C:C,0))))</f>
        <v>DE-BW</v>
      </c>
      <c r="U43" s="201"/>
      <c r="V43" s="226">
        <f>IF(C43="",NA(),IF(OR(C43="Smelter not listed",C43="Smelter not yet identified"),MATCH($B43&amp;$D43,'Smelter Look-up'!$J:$J,0),MATCH($B43&amp;$C43,'Smelter Look-up'!$J:$J,0)))</f>
        <v>64</v>
      </c>
      <c r="X43" s="227">
        <f t="shared" si="6"/>
        <v>0</v>
      </c>
      <c r="AB43" s="228" t="str">
        <f t="shared" si="7"/>
        <v>GoldDegussa Sonne / Mond Goldhandel GmbH</v>
      </c>
    </row>
    <row r="44" spans="1:28" s="227" customFormat="1" ht="395.25">
      <c r="A44" s="181"/>
      <c r="B44" s="182" t="s">
        <v>1119</v>
      </c>
      <c r="C44" s="186" t="s">
        <v>15948</v>
      </c>
      <c r="D44" s="230" t="s">
        <v>15948</v>
      </c>
      <c r="E44" s="182" t="s">
        <v>873</v>
      </c>
      <c r="F44" s="182" t="str">
        <f ca="1">IF(ISERROR($V44),"",OFFSET('Smelter Look-up'!$E$4,$V44-4,0))</f>
        <v>CID002865</v>
      </c>
      <c r="G44" s="182" t="str">
        <f ca="1">IF(C44=$X$4,IF(ISERROR($V44),"Enter smelter details","RMI"),IF(ISERROR($V44),"",OFFSET('Smelter Look-up'!$F$4,$V44-4,0)))</f>
        <v>RMI</v>
      </c>
      <c r="H44" s="183" t="s">
        <v>15949</v>
      </c>
      <c r="I44" s="184" t="s">
        <v>12386</v>
      </c>
      <c r="J44" s="184" t="s">
        <v>9928</v>
      </c>
      <c r="K44" s="224"/>
      <c r="L44" s="224"/>
      <c r="M44" s="224"/>
      <c r="N44" s="224" t="s">
        <v>15902</v>
      </c>
      <c r="O44" s="224" t="s">
        <v>15950</v>
      </c>
      <c r="P44" s="185"/>
      <c r="Q44" s="225"/>
      <c r="R44" s="182" t="str">
        <f ca="1">IF(ISERROR($V44),"",OFFSET('Smelter Look-up'!$C$4,$V44-4,0)&amp;"")</f>
        <v>Kyshtym Copper-Electrolytic Plant ZAO</v>
      </c>
      <c r="S44" s="181" t="str">
        <f t="shared" ca="1" si="5"/>
        <v>RU</v>
      </c>
      <c r="T44" s="181" t="str">
        <f ca="1">IF(B44="","",IF(ISERROR(MATCH($J44,SorP!$B$1:$B$6226,0)),"",INDIRECT("'SorP'!$A$"&amp;MATCH($S44&amp;$J44,SorP!C:C,0))))</f>
        <v>RU-CHE</v>
      </c>
      <c r="U44" s="201"/>
      <c r="V44" s="226">
        <f>IF(C44="",NA(),IF(OR(C44="Smelter not listed",C44="Smelter not yet identified"),MATCH($B44&amp;$D44,'Smelter Look-up'!$J:$J,0),MATCH($B44&amp;$C44,'Smelter Look-up'!$J:$J,0)))</f>
        <v>160</v>
      </c>
      <c r="X44" s="227">
        <f t="shared" si="6"/>
        <v>0</v>
      </c>
      <c r="AB44" s="228" t="str">
        <f t="shared" si="7"/>
        <v>GoldKYSHTYM COPPER-ELECTROLYTIC PLANT ZAO</v>
      </c>
    </row>
    <row r="45" spans="1:28" s="227" customFormat="1" ht="382.5">
      <c r="A45" s="181"/>
      <c r="B45" s="182" t="s">
        <v>1119</v>
      </c>
      <c r="C45" s="186" t="s">
        <v>2274</v>
      </c>
      <c r="D45" s="230" t="s">
        <v>2274</v>
      </c>
      <c r="E45" s="182" t="s">
        <v>1096</v>
      </c>
      <c r="F45" s="182" t="str">
        <f ca="1">IF(ISERROR($V45),"",OFFSET('Smelter Look-up'!$E$4,$V45-4,0))</f>
        <v>CID002863</v>
      </c>
      <c r="G45" s="182" t="str">
        <f ca="1">IF(C45=$X$4,IF(ISERROR($V45),"Enter smelter details","RMI"),IF(ISERROR($V45),"",OFFSET('Smelter Look-up'!$F$4,$V45-4,0)))</f>
        <v>RMI</v>
      </c>
      <c r="H45" s="183" t="s">
        <v>15951</v>
      </c>
      <c r="I45" s="184" t="s">
        <v>2329</v>
      </c>
      <c r="J45" s="184" t="s">
        <v>15547</v>
      </c>
      <c r="K45" s="224"/>
      <c r="L45" s="224"/>
      <c r="M45" s="224"/>
      <c r="N45" s="224" t="s">
        <v>15952</v>
      </c>
      <c r="O45" s="224" t="s">
        <v>15953</v>
      </c>
      <c r="P45" s="185"/>
      <c r="Q45" s="225"/>
      <c r="R45" s="182" t="str">
        <f ca="1">IF(ISERROR($V45),"",OFFSET('Smelter Look-up'!$C$4,$V45-4,0)&amp;"")</f>
        <v>Bangalore Refinery</v>
      </c>
      <c r="S45" s="181" t="str">
        <f t="shared" ca="1" si="5"/>
        <v>IN</v>
      </c>
      <c r="T45" s="181" t="str">
        <f ca="1">IF(B45="","",IF(ISERROR(MATCH($J45,SorP!$B$1:$B$6226,0)),"",INDIRECT("'SorP'!$A$"&amp;MATCH($S45&amp;$J45,SorP!C:C,0))))</f>
        <v>IN-KA</v>
      </c>
      <c r="U45" s="201"/>
      <c r="V45" s="226">
        <f>IF(C45="",NA(),IF(OR(C45="Smelter not listed",C45="Smelter not yet identified"),MATCH($B45&amp;$D45,'Smelter Look-up'!$J:$J,0),MATCH($B45&amp;$C45,'Smelter Look-up'!$J:$J,0)))</f>
        <v>40</v>
      </c>
      <c r="X45" s="227">
        <f t="shared" si="6"/>
        <v>0</v>
      </c>
      <c r="AB45" s="228" t="str">
        <f t="shared" si="7"/>
        <v>GoldBangalore Refinery</v>
      </c>
    </row>
    <row r="46" spans="1:28" s="227" customFormat="1" ht="409.5">
      <c r="A46" s="181"/>
      <c r="B46" s="182" t="s">
        <v>1119</v>
      </c>
      <c r="C46" s="186" t="s">
        <v>2293</v>
      </c>
      <c r="D46" s="230" t="s">
        <v>2293</v>
      </c>
      <c r="E46" s="182" t="s">
        <v>1105</v>
      </c>
      <c r="F46" s="182" t="str">
        <f ca="1">IF(ISERROR($V46),"",OFFSET('Smelter Look-up'!$E$4,$V46-4,0))</f>
        <v>CID002857</v>
      </c>
      <c r="G46" s="182" t="str">
        <f ca="1">IF(C46=$X$4,IF(ISERROR($V46),"Enter smelter details","RMI"),IF(ISERROR($V46),"",OFFSET('Smelter Look-up'!$F$4,$V46-4,0)))</f>
        <v>RMI</v>
      </c>
      <c r="H46" s="183" t="s">
        <v>15954</v>
      </c>
      <c r="I46" s="184" t="s">
        <v>2330</v>
      </c>
      <c r="J46" s="184" t="s">
        <v>2331</v>
      </c>
      <c r="K46" s="224"/>
      <c r="L46" s="224"/>
      <c r="M46" s="224"/>
      <c r="N46" s="224" t="s">
        <v>15893</v>
      </c>
      <c r="O46" s="224" t="s">
        <v>15955</v>
      </c>
      <c r="P46" s="185"/>
      <c r="Q46" s="225"/>
      <c r="R46" s="182" t="str">
        <f ca="1">IF(ISERROR($V46),"",OFFSET('Smelter Look-up'!$C$4,$V46-4,0)&amp;"")</f>
        <v>Modeltech Sdn Bhd</v>
      </c>
      <c r="S46" s="181" t="str">
        <f t="shared" ca="1" si="5"/>
        <v>MY</v>
      </c>
      <c r="T46" s="181" t="str">
        <f ca="1">IF(B46="","",IF(ISERROR(MATCH($J46,SorP!$B$1:$B$6226,0)),"",INDIRECT("'SorP'!$A$"&amp;MATCH($S46&amp;$J46,SorP!C:C,0))))</f>
        <v>MY-04</v>
      </c>
      <c r="U46" s="201"/>
      <c r="V46" s="226">
        <f>IF(C46="",NA(),IF(OR(C46="Smelter not listed",C46="Smelter not yet identified"),MATCH($B46&amp;$D46,'Smelter Look-up'!$J:$J,0),MATCH($B46&amp;$C46,'Smelter Look-up'!$J:$J,0)))</f>
        <v>197</v>
      </c>
      <c r="X46" s="227">
        <f t="shared" si="6"/>
        <v>0</v>
      </c>
      <c r="AB46" s="228" t="str">
        <f t="shared" si="7"/>
        <v>GoldModeltech Sdn Bhd</v>
      </c>
    </row>
    <row r="47" spans="1:28" s="227" customFormat="1" ht="409.5">
      <c r="A47" s="181"/>
      <c r="B47" s="182" t="s">
        <v>1119</v>
      </c>
      <c r="C47" s="186" t="s">
        <v>2303</v>
      </c>
      <c r="D47" s="230" t="s">
        <v>2303</v>
      </c>
      <c r="E47" s="182" t="s">
        <v>1096</v>
      </c>
      <c r="F47" s="182" t="str">
        <f ca="1">IF(ISERROR($V47),"",OFFSET('Smelter Look-up'!$E$4,$V47-4,0))</f>
        <v>CID002853</v>
      </c>
      <c r="G47" s="182" t="str">
        <f ca="1">IF(C47=$X$4,IF(ISERROR($V47),"Enter smelter details","RMI"),IF(ISERROR($V47),"",OFFSET('Smelter Look-up'!$F$4,$V47-4,0)))</f>
        <v>RMI</v>
      </c>
      <c r="H47" s="183" t="s">
        <v>15956</v>
      </c>
      <c r="I47" s="184" t="s">
        <v>2305</v>
      </c>
      <c r="J47" s="184" t="s">
        <v>15544</v>
      </c>
      <c r="K47" s="224"/>
      <c r="L47" s="224"/>
      <c r="M47" s="224"/>
      <c r="N47" s="224" t="s">
        <v>15893</v>
      </c>
      <c r="O47" s="224" t="s">
        <v>15957</v>
      </c>
      <c r="P47" s="185"/>
      <c r="Q47" s="225"/>
      <c r="R47" s="182" t="str">
        <f ca="1">IF(ISERROR($V47),"",OFFSET('Smelter Look-up'!$C$4,$V47-4,0)&amp;"")</f>
        <v>Sai Refinery</v>
      </c>
      <c r="S47" s="181" t="str">
        <f t="shared" ca="1" si="5"/>
        <v>IN</v>
      </c>
      <c r="T47" s="181" t="str">
        <f ca="1">IF(B47="","",IF(ISERROR(MATCH($J47,SorP!$B$1:$B$6226,0)),"",INDIRECT("'SorP'!$A$"&amp;MATCH($S47&amp;$J47,SorP!C:C,0))))</f>
        <v>IN-HP</v>
      </c>
      <c r="U47" s="201"/>
      <c r="V47" s="226">
        <f>IF(C47="",NA(),IF(OR(C47="Smelter not listed",C47="Smelter not yet identified"),MATCH($B47&amp;$D47,'Smelter Look-up'!$J:$J,0),MATCH($B47&amp;$C47,'Smelter Look-up'!$J:$J,0)))</f>
        <v>238</v>
      </c>
      <c r="X47" s="227">
        <f t="shared" si="6"/>
        <v>0</v>
      </c>
      <c r="AB47" s="228" t="str">
        <f t="shared" si="7"/>
        <v>GoldSai Refinery</v>
      </c>
    </row>
    <row r="48" spans="1:28" s="227" customFormat="1" ht="409.5">
      <c r="A48" s="181"/>
      <c r="B48" s="182" t="s">
        <v>1119</v>
      </c>
      <c r="C48" s="186" t="s">
        <v>15415</v>
      </c>
      <c r="D48" s="230" t="s">
        <v>15415</v>
      </c>
      <c r="E48" s="182" t="s">
        <v>1096</v>
      </c>
      <c r="F48" s="182" t="str">
        <f ca="1">IF(ISERROR($V48),"",OFFSET('Smelter Look-up'!$E$4,$V48-4,0))</f>
        <v>CID002852</v>
      </c>
      <c r="G48" s="182" t="str">
        <f ca="1">IF(C48=$X$4,IF(ISERROR($V48),"Enter smelter details","RMI"),IF(ISERROR($V48),"",OFFSET('Smelter Look-up'!$F$4,$V48-4,0)))</f>
        <v>RMI</v>
      </c>
      <c r="H48" s="183" t="s">
        <v>15958</v>
      </c>
      <c r="I48" s="184" t="s">
        <v>2280</v>
      </c>
      <c r="J48" s="184" t="s">
        <v>15543</v>
      </c>
      <c r="K48" s="224"/>
      <c r="L48" s="224"/>
      <c r="M48" s="224"/>
      <c r="N48" s="224" t="s">
        <v>15893</v>
      </c>
      <c r="O48" s="224" t="s">
        <v>15959</v>
      </c>
      <c r="P48" s="185"/>
      <c r="Q48" s="225"/>
      <c r="R48" s="182" t="str">
        <f ca="1">IF(ISERROR($V48),"",OFFSET('Smelter Look-up'!$C$4,$V48-4,0)&amp;"")</f>
        <v>GGC Gujrat Gold Centre Pvt. Ltd.</v>
      </c>
      <c r="S48" s="181" t="str">
        <f t="shared" ca="1" si="5"/>
        <v>IN</v>
      </c>
      <c r="T48" s="181" t="str">
        <f ca="1">IF(B48="","",IF(ISERROR(MATCH($J48,SorP!$B$1:$B$6226,0)),"",INDIRECT("'SorP'!$A$"&amp;MATCH($S48&amp;$J48,SorP!C:C,0))))</f>
        <v>IN-GJ</v>
      </c>
      <c r="U48" s="201"/>
      <c r="V48" s="226">
        <f>IF(C48="",NA(),IF(OR(C48="Smelter not listed",C48="Smelter not yet identified"),MATCH($B48&amp;$D48,'Smelter Look-up'!$J:$J,0),MATCH($B48&amp;$C48,'Smelter Look-up'!$J:$J,0)))</f>
        <v>92</v>
      </c>
      <c r="X48" s="227">
        <f t="shared" si="6"/>
        <v>0</v>
      </c>
      <c r="AB48" s="228" t="str">
        <f t="shared" si="7"/>
        <v>GoldGGC Gujrat Gold Centre Pvt. Ltd.</v>
      </c>
    </row>
    <row r="49" spans="1:28" s="227" customFormat="1" ht="409.5">
      <c r="A49" s="181"/>
      <c r="B49" s="182" t="s">
        <v>1119</v>
      </c>
      <c r="C49" s="186" t="s">
        <v>2270</v>
      </c>
      <c r="D49" s="230" t="s">
        <v>2270</v>
      </c>
      <c r="E49" s="182" t="s">
        <v>883</v>
      </c>
      <c r="F49" s="182" t="str">
        <f ca="1">IF(ISERROR($V49),"",OFFSET('Smelter Look-up'!$E$4,$V49-4,0))</f>
        <v>CID002850</v>
      </c>
      <c r="G49" s="182" t="str">
        <f ca="1">IF(C49=$X$4,IF(ISERROR($V49),"Enter smelter details","RMI"),IF(ISERROR($V49),"",OFFSET('Smelter Look-up'!$F$4,$V49-4,0)))</f>
        <v>RMI</v>
      </c>
      <c r="H49" s="183" t="s">
        <v>15960</v>
      </c>
      <c r="I49" s="184" t="s">
        <v>2272</v>
      </c>
      <c r="J49" s="184" t="s">
        <v>1636</v>
      </c>
      <c r="K49" s="224"/>
      <c r="L49" s="224"/>
      <c r="M49" s="224"/>
      <c r="N49" s="224" t="s">
        <v>15961</v>
      </c>
      <c r="O49" s="224" t="s">
        <v>15962</v>
      </c>
      <c r="P49" s="185"/>
      <c r="Q49" s="225"/>
      <c r="R49" s="182" t="str">
        <f ca="1">IF(ISERROR($V49),"",OFFSET('Smelter Look-up'!$C$4,$V49-4,0)&amp;"")</f>
        <v>AU Traders and Refiners</v>
      </c>
      <c r="S49" s="181" t="str">
        <f t="shared" ca="1" si="5"/>
        <v>ZA</v>
      </c>
      <c r="T49" s="181" t="str">
        <f ca="1">IF(B49="","",IF(ISERROR(MATCH($J49,SorP!$B$1:$B$6226,0)),"",INDIRECT("'SorP'!$A$"&amp;MATCH($S49&amp;$J49,SorP!C:C,0))))</f>
        <v>ZA-GP</v>
      </c>
      <c r="U49" s="201"/>
      <c r="V49" s="226">
        <f>IF(C49="",NA(),IF(OR(C49="Smelter not listed",C49="Smelter not yet identified"),MATCH($B49&amp;$D49,'Smelter Look-up'!$J:$J,0),MATCH($B49&amp;$C49,'Smelter Look-up'!$J:$J,0)))</f>
        <v>36</v>
      </c>
      <c r="X49" s="227">
        <f t="shared" si="6"/>
        <v>0</v>
      </c>
      <c r="AB49" s="228" t="str">
        <f t="shared" si="7"/>
        <v>GoldAU Traders and Refiners</v>
      </c>
    </row>
    <row r="50" spans="1:28" s="227" customFormat="1" ht="331.5">
      <c r="A50" s="181"/>
      <c r="B50" s="182" t="s">
        <v>1119</v>
      </c>
      <c r="C50" s="186" t="s">
        <v>12413</v>
      </c>
      <c r="D50" s="230" t="s">
        <v>12413</v>
      </c>
      <c r="E50" s="182" t="s">
        <v>1084</v>
      </c>
      <c r="F50" s="182" t="str">
        <f ca="1">IF(ISERROR($V50),"",OFFSET('Smelter Look-up'!$E$4,$V50-4,0))</f>
        <v>CID002779</v>
      </c>
      <c r="G50" s="182" t="str">
        <f ca="1">IF(C50=$X$4,IF(ISERROR($V50),"Enter smelter details","RMI"),IF(ISERROR($V50),"",OFFSET('Smelter Look-up'!$F$4,$V50-4,0)))</f>
        <v>RMI</v>
      </c>
      <c r="H50" s="183" t="s">
        <v>15963</v>
      </c>
      <c r="I50" s="184" t="s">
        <v>2190</v>
      </c>
      <c r="J50" s="184" t="s">
        <v>2786</v>
      </c>
      <c r="K50" s="224"/>
      <c r="L50" s="224"/>
      <c r="M50" s="224"/>
      <c r="N50" s="224" t="s">
        <v>15964</v>
      </c>
      <c r="O50" s="224" t="s">
        <v>15965</v>
      </c>
      <c r="P50" s="185"/>
      <c r="Q50" s="225" t="s">
        <v>15868</v>
      </c>
      <c r="R50" s="182" t="str">
        <f ca="1">IF(ISERROR($V50),"",OFFSET('Smelter Look-up'!$C$4,$V50-4,0)&amp;"")</f>
        <v>Ogussa Osterreichische Gold- und Silber-Scheideanstalt GmbH</v>
      </c>
      <c r="S50" s="181" t="str">
        <f t="shared" ca="1" si="5"/>
        <v>AT</v>
      </c>
      <c r="T50" s="181" t="str">
        <f ca="1">IF(B50="","",IF(ISERROR(MATCH($J50,SorP!$B$1:$B$6226,0)),"",INDIRECT("'SorP'!$A$"&amp;MATCH($S50&amp;$J50,SorP!C:C,0))))</f>
        <v>AT-9</v>
      </c>
      <c r="U50" s="201"/>
      <c r="V50" s="226">
        <f>IF(C50="",NA(),IF(OR(C50="Smelter not listed",C50="Smelter not yet identified"),MATCH($B50&amp;$D50,'Smelter Look-up'!$J:$J,0),MATCH($B50&amp;$C50,'Smelter Look-up'!$J:$J,0)))</f>
        <v>208</v>
      </c>
      <c r="X50" s="227">
        <f t="shared" si="6"/>
        <v>0</v>
      </c>
      <c r="AB50" s="228" t="str">
        <f t="shared" si="7"/>
        <v>GoldOgussa Osterreichische Gold- und Silber-Scheideanstalt GmbH</v>
      </c>
    </row>
    <row r="51" spans="1:28" s="227" customFormat="1" ht="409.5">
      <c r="A51" s="181"/>
      <c r="B51" s="182" t="s">
        <v>1119</v>
      </c>
      <c r="C51" s="186" t="s">
        <v>2186</v>
      </c>
      <c r="D51" s="230" t="s">
        <v>2186</v>
      </c>
      <c r="E51" s="182" t="s">
        <v>1091</v>
      </c>
      <c r="F51" s="182" t="str">
        <f ca="1">IF(ISERROR($V51),"",OFFSET('Smelter Look-up'!$E$4,$V51-4,0))</f>
        <v>CID002778</v>
      </c>
      <c r="G51" s="182" t="str">
        <f ca="1">IF(C51=$X$4,IF(ISERROR($V51),"Enter smelter details","RMI"),IF(ISERROR($V51),"",OFFSET('Smelter Look-up'!$F$4,$V51-4,0)))</f>
        <v>RMI</v>
      </c>
      <c r="H51" s="183" t="s">
        <v>15946</v>
      </c>
      <c r="I51" s="184" t="s">
        <v>1535</v>
      </c>
      <c r="J51" s="184" t="s">
        <v>1536</v>
      </c>
      <c r="K51" s="224"/>
      <c r="L51" s="224"/>
      <c r="M51" s="224"/>
      <c r="N51" s="224" t="s">
        <v>15966</v>
      </c>
      <c r="O51" s="224" t="s">
        <v>15967</v>
      </c>
      <c r="P51" s="185"/>
      <c r="Q51" s="225" t="s">
        <v>15868</v>
      </c>
      <c r="R51" s="182" t="str">
        <f ca="1">IF(ISERROR($V51),"",OFFSET('Smelter Look-up'!$C$4,$V51-4,0)&amp;"")</f>
        <v>WIELAND Edelmetalle GmbH</v>
      </c>
      <c r="S51" s="181" t="str">
        <f t="shared" ca="1" si="5"/>
        <v>DE</v>
      </c>
      <c r="T51" s="181" t="str">
        <f ca="1">IF(B51="","",IF(ISERROR(MATCH($J51,SorP!$B$1:$B$6226,0)),"",INDIRECT("'SorP'!$A$"&amp;MATCH($S51&amp;$J51,SorP!C:C,0))))</f>
        <v>DE-BW</v>
      </c>
      <c r="U51" s="201"/>
      <c r="V51" s="226">
        <f>IF(C51="",NA(),IF(OR(C51="Smelter not listed",C51="Smelter not yet identified"),MATCH($B51&amp;$D51,'Smelter Look-up'!$J:$J,0),MATCH($B51&amp;$C51,'Smelter Look-up'!$J:$J,0)))</f>
        <v>308</v>
      </c>
      <c r="X51" s="227">
        <f t="shared" si="6"/>
        <v>0</v>
      </c>
      <c r="AB51" s="228" t="str">
        <f t="shared" si="7"/>
        <v>GoldWIELAND Edelmetalle GmbH</v>
      </c>
    </row>
    <row r="52" spans="1:28" s="227" customFormat="1" ht="409.5">
      <c r="A52" s="181"/>
      <c r="B52" s="182" t="s">
        <v>1119</v>
      </c>
      <c r="C52" s="186" t="s">
        <v>2485</v>
      </c>
      <c r="D52" s="230" t="s">
        <v>2485</v>
      </c>
      <c r="E52" s="182" t="s">
        <v>1097</v>
      </c>
      <c r="F52" s="182" t="str">
        <f ca="1">IF(ISERROR($V52),"",OFFSET('Smelter Look-up'!$E$4,$V52-4,0))</f>
        <v>CID002765</v>
      </c>
      <c r="G52" s="182" t="str">
        <f ca="1">IF(C52=$X$4,IF(ISERROR($V52),"Enter smelter details","RMI"),IF(ISERROR($V52),"",OFFSET('Smelter Look-up'!$F$4,$V52-4,0)))</f>
        <v>RMI</v>
      </c>
      <c r="H52" s="183" t="s">
        <v>15930</v>
      </c>
      <c r="I52" s="184" t="s">
        <v>1562</v>
      </c>
      <c r="J52" s="184" t="s">
        <v>6448</v>
      </c>
      <c r="K52" s="224"/>
      <c r="L52" s="224"/>
      <c r="M52" s="224"/>
      <c r="N52" s="224" t="s">
        <v>15968</v>
      </c>
      <c r="O52" s="224" t="s">
        <v>15969</v>
      </c>
      <c r="P52" s="185"/>
      <c r="Q52" s="225" t="s">
        <v>15868</v>
      </c>
      <c r="R52" s="182" t="str">
        <f ca="1">IF(ISERROR($V52),"",OFFSET('Smelter Look-up'!$C$4,$V52-4,0)&amp;"")</f>
        <v>Italpreziosi</v>
      </c>
      <c r="S52" s="181" t="str">
        <f t="shared" ca="1" si="5"/>
        <v>IT</v>
      </c>
      <c r="T52" s="181" t="str">
        <f ca="1">IF(B52="","",IF(ISERROR(MATCH($J52,SorP!$B$1:$B$6226,0)),"",INDIRECT("'SorP'!$A$"&amp;MATCH($S52&amp;$J52,SorP!C:C,0))))</f>
        <v>IT-52</v>
      </c>
      <c r="U52" s="201"/>
      <c r="V52" s="226">
        <f>IF(C52="",NA(),IF(OR(C52="Smelter not listed",C52="Smelter not yet identified"),MATCH($B52&amp;$D52,'Smelter Look-up'!$J:$J,0),MATCH($B52&amp;$C52,'Smelter Look-up'!$J:$J,0)))</f>
        <v>129</v>
      </c>
      <c r="X52" s="227">
        <f t="shared" si="6"/>
        <v>0</v>
      </c>
      <c r="AB52" s="228" t="str">
        <f t="shared" si="7"/>
        <v>GoldItalpreziosi</v>
      </c>
    </row>
    <row r="53" spans="1:28" s="227" customFormat="1" ht="409.5">
      <c r="A53" s="181"/>
      <c r="B53" s="182" t="s">
        <v>1119</v>
      </c>
      <c r="C53" s="186" t="s">
        <v>13758</v>
      </c>
      <c r="D53" s="230" t="s">
        <v>13758</v>
      </c>
      <c r="E53" s="182" t="s">
        <v>1097</v>
      </c>
      <c r="F53" s="182" t="str">
        <f ca="1">IF(ISERROR($V53),"",OFFSET('Smelter Look-up'!$E$4,$V53-4,0))</f>
        <v>CID002763</v>
      </c>
      <c r="G53" s="182" t="str">
        <f ca="1">IF(C53=$X$4,IF(ISERROR($V53),"Enter smelter details","RMI"),IF(ISERROR($V53),"",OFFSET('Smelter Look-up'!$F$4,$V53-4,0)))</f>
        <v>RMI</v>
      </c>
      <c r="H53" s="183" t="s">
        <v>15970</v>
      </c>
      <c r="I53" s="184" t="s">
        <v>13798</v>
      </c>
      <c r="J53" s="184" t="s">
        <v>6401</v>
      </c>
      <c r="K53" s="224"/>
      <c r="L53" s="224"/>
      <c r="M53" s="224"/>
      <c r="N53" s="224" t="s">
        <v>15971</v>
      </c>
      <c r="O53" s="224" t="s">
        <v>15972</v>
      </c>
      <c r="P53" s="185"/>
      <c r="Q53" s="225" t="s">
        <v>15868</v>
      </c>
      <c r="R53" s="182" t="str">
        <f ca="1">IF(ISERROR($V53),"",OFFSET('Smelter Look-up'!$C$4,$V53-4,0)&amp;"")</f>
        <v>8853 S.p.A.</v>
      </c>
      <c r="S53" s="181" t="str">
        <f t="shared" ca="1" si="5"/>
        <v>IT</v>
      </c>
      <c r="T53" s="181" t="str">
        <f ca="1">IF(B53="","",IF(ISERROR(MATCH($J53,SorP!$B$1:$B$6226,0)),"",INDIRECT("'SorP'!$A$"&amp;MATCH($S53&amp;$J53,SorP!C:C,0))))</f>
        <v>IT-25</v>
      </c>
      <c r="U53" s="201"/>
      <c r="V53" s="226">
        <f>IF(C53="",NA(),IF(OR(C53="Smelter not listed",C53="Smelter not yet identified"),MATCH($B53&amp;$D53,'Smelter Look-up'!$J:$J,0),MATCH($B53&amp;$C53,'Smelter Look-up'!$J:$J,0)))</f>
        <v>5</v>
      </c>
      <c r="X53" s="227">
        <f t="shared" si="6"/>
        <v>0</v>
      </c>
      <c r="AB53" s="228" t="str">
        <f t="shared" si="7"/>
        <v>Gold8853 S.p.A.</v>
      </c>
    </row>
    <row r="54" spans="1:28" s="227" customFormat="1" ht="409.5">
      <c r="A54" s="181"/>
      <c r="B54" s="182" t="s">
        <v>1119</v>
      </c>
      <c r="C54" s="186" t="s">
        <v>2422</v>
      </c>
      <c r="D54" s="230" t="s">
        <v>2422</v>
      </c>
      <c r="E54" s="182" t="s">
        <v>1081</v>
      </c>
      <c r="F54" s="182" t="str">
        <f ca="1">IF(ISERROR($V54),"",OFFSET('Smelter Look-up'!$E$4,$V54-4,0))</f>
        <v>CID002762</v>
      </c>
      <c r="G54" s="182" t="str">
        <f ca="1">IF(C54=$X$4,IF(ISERROR($V54),"Enter smelter details","RMI"),IF(ISERROR($V54),"",OFFSET('Smelter Look-up'!$F$4,$V54-4,0)))</f>
        <v>RMI</v>
      </c>
      <c r="H54" s="183" t="s">
        <v>15973</v>
      </c>
      <c r="I54" s="184" t="s">
        <v>2433</v>
      </c>
      <c r="J54" s="184" t="s">
        <v>2433</v>
      </c>
      <c r="K54" s="224"/>
      <c r="L54" s="224"/>
      <c r="M54" s="224"/>
      <c r="N54" s="224" t="s">
        <v>15974</v>
      </c>
      <c r="O54" s="224" t="s">
        <v>15975</v>
      </c>
      <c r="P54" s="185"/>
      <c r="Q54" s="225"/>
      <c r="R54" s="182" t="str">
        <f ca="1">IF(ISERROR($V54),"",OFFSET('Smelter Look-up'!$C$4,$V54-4,0)&amp;"")</f>
        <v>L'Orfebre S.A.</v>
      </c>
      <c r="S54" s="181" t="str">
        <f t="shared" ca="1" si="5"/>
        <v>AD</v>
      </c>
      <c r="T54" s="181" t="str">
        <f ca="1">IF(B54="","",IF(ISERROR(MATCH($J54,SorP!$B$1:$B$6226,0)),"",INDIRECT("'SorP'!$A$"&amp;MATCH($S54&amp;$J54,SorP!C:C,0))))</f>
        <v>AD-07</v>
      </c>
      <c r="U54" s="201"/>
      <c r="V54" s="226">
        <f>IF(C54="",NA(),IF(OR(C54="Smelter not listed",C54="Smelter not yet identified"),MATCH($B54&amp;$D54,'Smelter Look-up'!$J:$J,0),MATCH($B54&amp;$C54,'Smelter Look-up'!$J:$J,0)))</f>
        <v>167</v>
      </c>
      <c r="X54" s="227">
        <f t="shared" si="6"/>
        <v>0</v>
      </c>
      <c r="AB54" s="228" t="str">
        <f t="shared" si="7"/>
        <v>GoldL'Orfebre S.A.</v>
      </c>
    </row>
    <row r="55" spans="1:28" s="227" customFormat="1" ht="409.5">
      <c r="A55" s="181"/>
      <c r="B55" s="182" t="s">
        <v>1119</v>
      </c>
      <c r="C55" s="186" t="s">
        <v>2241</v>
      </c>
      <c r="D55" s="230" t="s">
        <v>2241</v>
      </c>
      <c r="E55" s="182" t="s">
        <v>1094</v>
      </c>
      <c r="F55" s="182" t="str">
        <f ca="1">IF(ISERROR($V55),"",OFFSET('Smelter Look-up'!$E$4,$V55-4,0))</f>
        <v>CID002761</v>
      </c>
      <c r="G55" s="182" t="str">
        <f ca="1">IF(C55=$X$4,IF(ISERROR($V55),"Enter smelter details","RMI"),IF(ISERROR($V55),"",OFFSET('Smelter Look-up'!$F$4,$V55-4,0)))</f>
        <v>RMI</v>
      </c>
      <c r="H55" s="183" t="s">
        <v>15976</v>
      </c>
      <c r="I55" s="184" t="s">
        <v>2243</v>
      </c>
      <c r="J55" s="184" t="s">
        <v>2243</v>
      </c>
      <c r="K55" s="224"/>
      <c r="L55" s="224"/>
      <c r="M55" s="224"/>
      <c r="N55" s="224" t="s">
        <v>15977</v>
      </c>
      <c r="O55" s="224" t="s">
        <v>15978</v>
      </c>
      <c r="P55" s="185"/>
      <c r="Q55" s="225" t="s">
        <v>15868</v>
      </c>
      <c r="R55" s="182" t="str">
        <f ca="1">IF(ISERROR($V55),"",OFFSET('Smelter Look-up'!$C$4,$V55-4,0)&amp;"")</f>
        <v>SAAMP</v>
      </c>
      <c r="S55" s="181" t="str">
        <f t="shared" ca="1" si="5"/>
        <v>FR</v>
      </c>
      <c r="T55" s="181" t="str">
        <f ca="1">IF(B55="","",IF(ISERROR(MATCH($J55,SorP!$B$1:$B$6226,0)),"",INDIRECT("'SorP'!$A$"&amp;MATCH($S55&amp;$J55,SorP!C:C,0))))</f>
        <v>FR-75</v>
      </c>
      <c r="U55" s="201"/>
      <c r="V55" s="226">
        <f>IF(C55="",NA(),IF(OR(C55="Smelter not listed",C55="Smelter not yet identified"),MATCH($B55&amp;$D55,'Smelter Look-up'!$J:$J,0),MATCH($B55&amp;$C55,'Smelter Look-up'!$J:$J,0)))</f>
        <v>233</v>
      </c>
      <c r="X55" s="227">
        <f t="shared" si="6"/>
        <v>0</v>
      </c>
      <c r="AB55" s="228" t="str">
        <f t="shared" si="7"/>
        <v>GoldSAAMP</v>
      </c>
    </row>
    <row r="56" spans="1:28" s="227" customFormat="1" ht="153">
      <c r="A56" s="181"/>
      <c r="B56" s="182" t="s">
        <v>1119</v>
      </c>
      <c r="C56" s="186" t="s">
        <v>15407</v>
      </c>
      <c r="D56" s="230" t="s">
        <v>15407</v>
      </c>
      <c r="E56" s="182" t="s">
        <v>13075</v>
      </c>
      <c r="F56" s="182" t="str">
        <f ca="1">IF(ISERROR($V56),"",OFFSET('Smelter Look-up'!$E$4,$V56-4,0))</f>
        <v>CID002760</v>
      </c>
      <c r="G56" s="182" t="str">
        <f ca="1">IF(C56=$X$4,IF(ISERROR($V56),"Enter smelter details","RMI"),IF(ISERROR($V56),"",OFFSET('Smelter Look-up'!$F$4,$V56-4,0)))</f>
        <v>RMI</v>
      </c>
      <c r="H56" s="183" t="s">
        <v>15979</v>
      </c>
      <c r="I56" s="184" t="s">
        <v>15409</v>
      </c>
      <c r="J56" s="184" t="s">
        <v>9562</v>
      </c>
      <c r="K56" s="224"/>
      <c r="L56" s="224"/>
      <c r="M56" s="224"/>
      <c r="N56" s="224"/>
      <c r="O56" s="224" t="s">
        <v>15980</v>
      </c>
      <c r="P56" s="185"/>
      <c r="Q56" s="225"/>
      <c r="R56" s="182" t="str">
        <f ca="1">IF(ISERROR($V56),"",OFFSET('Smelter Look-up'!$C$4,$V56-4,0)&amp;"")</f>
        <v>Albino Mountinho Lda.</v>
      </c>
      <c r="S56" s="181" t="str">
        <f t="shared" ca="1" si="5"/>
        <v>PT</v>
      </c>
      <c r="T56" s="181" t="str">
        <f ca="1">IF(B56="","",IF(ISERROR(MATCH($J56,SorP!$B$1:$B$6226,0)),"",INDIRECT("'SorP'!$A$"&amp;MATCH($S56&amp;$J56,SorP!C:C,0))))</f>
        <v>PT-13</v>
      </c>
      <c r="U56" s="201"/>
      <c r="V56" s="226">
        <f>IF(C56="",NA(),IF(OR(C56="Smelter not listed",C56="Smelter not yet identified"),MATCH($B56&amp;$D56,'Smelter Look-up'!$J:$J,0),MATCH($B56&amp;$C56,'Smelter Look-up'!$J:$J,0)))</f>
        <v>17</v>
      </c>
      <c r="X56" s="227">
        <f t="shared" si="6"/>
        <v>0</v>
      </c>
      <c r="AB56" s="228" t="str">
        <f t="shared" si="7"/>
        <v>GoldAlbino Mountinho Lda.</v>
      </c>
    </row>
    <row r="57" spans="1:28" s="227" customFormat="1" ht="191.25">
      <c r="A57" s="181"/>
      <c r="B57" s="182" t="s">
        <v>1119</v>
      </c>
      <c r="C57" s="186" t="s">
        <v>15421</v>
      </c>
      <c r="D57" s="230" t="s">
        <v>15421</v>
      </c>
      <c r="E57" s="182" t="s">
        <v>1090</v>
      </c>
      <c r="F57" s="182" t="str">
        <f ca="1">IF(ISERROR($V57),"",OFFSET('Smelter Look-up'!$E$4,$V57-4,0))</f>
        <v>CID002750</v>
      </c>
      <c r="G57" s="182" t="str">
        <f ca="1">IF(C57=$X$4,IF(ISERROR($V57),"Enter smelter details","RMI"),IF(ISERROR($V57),"",OFFSET('Smelter Look-up'!$F$4,$V57-4,0)))</f>
        <v>RMI</v>
      </c>
      <c r="H57" s="183" t="s">
        <v>15981</v>
      </c>
      <c r="I57" s="184" t="s">
        <v>15104</v>
      </c>
      <c r="J57" s="184" t="s">
        <v>13601</v>
      </c>
      <c r="K57" s="224"/>
      <c r="L57" s="224"/>
      <c r="M57" s="224"/>
      <c r="N57" s="224"/>
      <c r="O57" s="224" t="s">
        <v>15880</v>
      </c>
      <c r="P57" s="185"/>
      <c r="Q57" s="225" t="s">
        <v>15868</v>
      </c>
      <c r="R57" s="182" t="str">
        <f ca="1">IF(ISERROR($V57),"",OFFSET('Smelter Look-up'!$C$4,$V57-4,0)&amp;"")</f>
        <v>Shenzhen CuiLu Gold Co., Ltd.</v>
      </c>
      <c r="S57" s="181" t="str">
        <f t="shared" ca="1" si="5"/>
        <v>CN</v>
      </c>
      <c r="T57" s="181" t="str">
        <f ca="1">IF(B57="","",IF(ISERROR(MATCH($J57,SorP!$B$1:$B$6226,0)),"",INDIRECT("'SorP'!$A$"&amp;MATCH($S57&amp;$J57,SorP!C:C,0))))</f>
        <v>CN-GD</v>
      </c>
      <c r="U57" s="201"/>
      <c r="V57" s="226">
        <f>IF(C57="",NA(),IF(OR(C57="Smelter not listed",C57="Smelter not yet identified"),MATCH($B57&amp;$D57,'Smelter Look-up'!$J:$J,0),MATCH($B57&amp;$C57,'Smelter Look-up'!$J:$J,0)))</f>
        <v>258</v>
      </c>
      <c r="X57" s="227">
        <f t="shared" si="6"/>
        <v>0</v>
      </c>
      <c r="AB57" s="228" t="str">
        <f t="shared" si="7"/>
        <v>GoldShenzhen CuiLu Gold Co., Ltd.</v>
      </c>
    </row>
    <row r="58" spans="1:28" s="227" customFormat="1" ht="409.5">
      <c r="A58" s="181"/>
      <c r="B58" s="182" t="s">
        <v>1119</v>
      </c>
      <c r="C58" s="186" t="s">
        <v>2416</v>
      </c>
      <c r="D58" s="230" t="s">
        <v>2416</v>
      </c>
      <c r="E58" s="182" t="s">
        <v>2415</v>
      </c>
      <c r="F58" s="182" t="str">
        <f ca="1">IF(ISERROR($V58),"",OFFSET('Smelter Look-up'!$E$4,$V58-4,0))</f>
        <v>CID002708</v>
      </c>
      <c r="G58" s="182" t="str">
        <f ca="1">IF(C58=$X$4,IF(ISERROR($V58),"Enter smelter details","RMI"),IF(ISERROR($V58),"",OFFSET('Smelter Look-up'!$F$4,$V58-4,0)))</f>
        <v>RMI</v>
      </c>
      <c r="H58" s="183" t="s">
        <v>15982</v>
      </c>
      <c r="I58" s="184" t="s">
        <v>2418</v>
      </c>
      <c r="J58" s="184" t="s">
        <v>1725</v>
      </c>
      <c r="K58" s="224"/>
      <c r="L58" s="224"/>
      <c r="M58" s="224"/>
      <c r="N58" s="224" t="s">
        <v>15893</v>
      </c>
      <c r="O58" s="224" t="s">
        <v>15983</v>
      </c>
      <c r="P58" s="185"/>
      <c r="Q58" s="225" t="s">
        <v>15868</v>
      </c>
      <c r="R58" s="182" t="str">
        <f ca="1">IF(ISERROR($V58),"",OFFSET('Smelter Look-up'!$C$4,$V58-4,0)&amp;"")</f>
        <v>Abington Reldan Metals, LLC</v>
      </c>
      <c r="S58" s="181" t="str">
        <f t="shared" ca="1" si="5"/>
        <v>US</v>
      </c>
      <c r="T58" s="181" t="str">
        <f ca="1">IF(B58="","",IF(ISERROR(MATCH($J58,SorP!$B$1:$B$6226,0)),"",INDIRECT("'SorP'!$A$"&amp;MATCH($S58&amp;$J58,SorP!C:C,0))))</f>
        <v>US-PA</v>
      </c>
      <c r="U58" s="201"/>
      <c r="V58" s="226">
        <f>IF(C58="",NA(),IF(OR(C58="Smelter not listed",C58="Smelter not yet identified"),MATCH($B58&amp;$D58,'Smelter Look-up'!$J:$J,0),MATCH($B58&amp;$C58,'Smelter Look-up'!$J:$J,0)))</f>
        <v>7</v>
      </c>
      <c r="X58" s="227">
        <f t="shared" si="6"/>
        <v>0</v>
      </c>
      <c r="AB58" s="228" t="str">
        <f t="shared" si="7"/>
        <v>GoldAbington Reldan Metals, LLC</v>
      </c>
    </row>
    <row r="59" spans="1:28" s="227" customFormat="1" ht="409.5">
      <c r="A59" s="181"/>
      <c r="B59" s="182" t="s">
        <v>1119</v>
      </c>
      <c r="C59" s="186" t="s">
        <v>2310</v>
      </c>
      <c r="D59" s="230" t="s">
        <v>2310</v>
      </c>
      <c r="E59" s="182" t="s">
        <v>1099</v>
      </c>
      <c r="F59" s="182" t="str">
        <f ca="1">IF(ISERROR($V59),"",OFFSET('Smelter Look-up'!$E$4,$V59-4,0))</f>
        <v>CID002615</v>
      </c>
      <c r="G59" s="182" t="str">
        <f ca="1">IF(C59=$X$4,IF(ISERROR($V59),"Enter smelter details","RMI"),IF(ISERROR($V59),"",OFFSET('Smelter Look-up'!$F$4,$V59-4,0)))</f>
        <v>RMI</v>
      </c>
      <c r="H59" s="183" t="s">
        <v>15984</v>
      </c>
      <c r="I59" s="184" t="s">
        <v>2312</v>
      </c>
      <c r="J59" s="184" t="s">
        <v>2313</v>
      </c>
      <c r="K59" s="224"/>
      <c r="L59" s="224"/>
      <c r="M59" s="224"/>
      <c r="N59" s="224" t="s">
        <v>15985</v>
      </c>
      <c r="O59" s="224" t="s">
        <v>15986</v>
      </c>
      <c r="P59" s="185"/>
      <c r="Q59" s="225" t="s">
        <v>15868</v>
      </c>
      <c r="R59" s="182" t="str">
        <f ca="1">IF(ISERROR($V59),"",OFFSET('Smelter Look-up'!$C$4,$V59-4,0)&amp;"")</f>
        <v>TOO Tau-Ken-Altyn</v>
      </c>
      <c r="S59" s="181" t="str">
        <f t="shared" ca="1" si="5"/>
        <v>KZ</v>
      </c>
      <c r="T59" s="181" t="str">
        <f ca="1">IF(B59="","",IF(ISERROR(MATCH($J59,SorP!$B$1:$B$6226,0)),"",INDIRECT("'SorP'!$A$"&amp;MATCH($S59&amp;$J59,SorP!C:C,0))))</f>
        <v>KZ-ALA</v>
      </c>
      <c r="U59" s="201"/>
      <c r="V59" s="226">
        <f>IF(C59="",NA(),IF(OR(C59="Smelter not listed",C59="Smelter not yet identified"),MATCH($B59&amp;$D59,'Smelter Look-up'!$J:$J,0),MATCH($B59&amp;$C59,'Smelter Look-up'!$J:$J,0)))</f>
        <v>298</v>
      </c>
      <c r="X59" s="227">
        <f t="shared" si="6"/>
        <v>0</v>
      </c>
      <c r="AB59" s="228" t="str">
        <f t="shared" si="7"/>
        <v>GoldTOO Tau-Ken-Altyn</v>
      </c>
    </row>
    <row r="60" spans="1:28" s="227" customFormat="1" ht="409.5">
      <c r="A60" s="181"/>
      <c r="B60" s="182" t="s">
        <v>1119</v>
      </c>
      <c r="C60" s="186" t="s">
        <v>2491</v>
      </c>
      <c r="D60" s="230" t="s">
        <v>2491</v>
      </c>
      <c r="E60" s="182" t="s">
        <v>1086</v>
      </c>
      <c r="F60" s="182" t="str">
        <f ca="1">IF(ISERROR($V60),"",OFFSET('Smelter Look-up'!$E$4,$V60-4,0))</f>
        <v>CID002606</v>
      </c>
      <c r="G60" s="182" t="str">
        <f ca="1">IF(C60=$X$4,IF(ISERROR($V60),"Enter smelter details","RMI"),IF(ISERROR($V60),"",OFFSET('Smelter Look-up'!$F$4,$V60-4,0)))</f>
        <v>RMI</v>
      </c>
      <c r="H60" s="183" t="s">
        <v>15987</v>
      </c>
      <c r="I60" s="184" t="s">
        <v>2493</v>
      </c>
      <c r="J60" s="184" t="s">
        <v>1666</v>
      </c>
      <c r="K60" s="224"/>
      <c r="L60" s="224"/>
      <c r="M60" s="224"/>
      <c r="N60" s="224" t="s">
        <v>15988</v>
      </c>
      <c r="O60" s="224" t="s">
        <v>15989</v>
      </c>
      <c r="P60" s="185"/>
      <c r="Q60" s="225"/>
      <c r="R60" s="182" t="str">
        <f ca="1">IF(ISERROR($V60),"",OFFSET('Smelter Look-up'!$C$4,$V60-4,0)&amp;"")</f>
        <v>Marsam Metals</v>
      </c>
      <c r="S60" s="181" t="str">
        <f t="shared" ca="1" si="5"/>
        <v>BR</v>
      </c>
      <c r="T60" s="181" t="str">
        <f ca="1">IF(B60="","",IF(ISERROR(MATCH($J60,SorP!$B$1:$B$6226,0)),"",INDIRECT("'SorP'!$A$"&amp;MATCH($S60&amp;$J60,SorP!C:C,0))))</f>
        <v>BR-SP</v>
      </c>
      <c r="U60" s="201"/>
      <c r="V60" s="226">
        <f>IF(C60="",NA(),IF(OR(C60="Smelter not listed",C60="Smelter not yet identified"),MATCH($B60&amp;$D60,'Smelter Look-up'!$J:$J,0),MATCH($B60&amp;$C60,'Smelter Look-up'!$J:$J,0)))</f>
        <v>173</v>
      </c>
      <c r="X60" s="227">
        <f t="shared" si="6"/>
        <v>0</v>
      </c>
      <c r="AB60" s="228" t="str">
        <f t="shared" si="7"/>
        <v>GoldMarsam Metals</v>
      </c>
    </row>
    <row r="61" spans="1:28" s="227" customFormat="1" ht="409.5">
      <c r="A61" s="181"/>
      <c r="B61" s="182" t="s">
        <v>1119</v>
      </c>
      <c r="C61" s="186" t="s">
        <v>2285</v>
      </c>
      <c r="D61" s="230" t="s">
        <v>2285</v>
      </c>
      <c r="E61" s="182" t="s">
        <v>1101</v>
      </c>
      <c r="F61" s="182" t="str">
        <f ca="1">IF(ISERROR($V61),"",OFFSET('Smelter Look-up'!$E$4,$V61-4,0))</f>
        <v>CID002605</v>
      </c>
      <c r="G61" s="182" t="str">
        <f ca="1">IF(C61=$X$4,IF(ISERROR($V61),"Enter smelter details","RMI"),IF(ISERROR($V61),"",OFFSET('Smelter Look-up'!$F$4,$V61-4,0)))</f>
        <v>RMI</v>
      </c>
      <c r="H61" s="183" t="s">
        <v>15990</v>
      </c>
      <c r="I61" s="184" t="s">
        <v>15789</v>
      </c>
      <c r="J61" s="184" t="s">
        <v>12855</v>
      </c>
      <c r="K61" s="224"/>
      <c r="L61" s="224"/>
      <c r="M61" s="224"/>
      <c r="N61" s="224" t="s">
        <v>15991</v>
      </c>
      <c r="O61" s="224" t="s">
        <v>15992</v>
      </c>
      <c r="P61" s="185"/>
      <c r="Q61" s="225" t="s">
        <v>15868</v>
      </c>
      <c r="R61" s="182" t="str">
        <f ca="1">IF(ISERROR($V61),"",OFFSET('Smelter Look-up'!$C$4,$V61-4,0)&amp;"")</f>
        <v>Korea Zinc Co., Ltd.</v>
      </c>
      <c r="S61" s="181" t="str">
        <f t="shared" ca="1" si="5"/>
        <v>KR</v>
      </c>
      <c r="T61" s="181" t="str">
        <f ca="1">IF(B61="","",IF(ISERROR(MATCH($J61,SorP!$B$1:$B$6226,0)),"",INDIRECT("'SorP'!$A$"&amp;MATCH($S61&amp;$J61,SorP!C:C,0))))</f>
        <v>KR-11</v>
      </c>
      <c r="U61" s="201"/>
      <c r="V61" s="226">
        <f>IF(C61="",NA(),IF(OR(C61="Smelter not listed",C61="Smelter not yet identified"),MATCH($B61&amp;$D61,'Smelter Look-up'!$J:$J,0),MATCH($B61&amp;$C61,'Smelter Look-up'!$J:$J,0)))</f>
        <v>154</v>
      </c>
      <c r="X61" s="227">
        <f t="shared" si="6"/>
        <v>0</v>
      </c>
      <c r="AB61" s="228" t="str">
        <f t="shared" si="7"/>
        <v>GoldKorea Zinc Co., Ltd.</v>
      </c>
    </row>
    <row r="62" spans="1:28" s="227" customFormat="1" ht="344.25">
      <c r="A62" s="181"/>
      <c r="B62" s="182" t="s">
        <v>1119</v>
      </c>
      <c r="C62" s="186" t="s">
        <v>13824</v>
      </c>
      <c r="D62" s="230" t="s">
        <v>13824</v>
      </c>
      <c r="E62" s="182" t="s">
        <v>1096</v>
      </c>
      <c r="F62" s="182" t="str">
        <f ca="1">IF(ISERROR($V62),"",OFFSET('Smelter Look-up'!$E$4,$V62-4,0))</f>
        <v>CID002588</v>
      </c>
      <c r="G62" s="182" t="str">
        <f ca="1">IF(C62=$X$4,IF(ISERROR($V62),"Enter smelter details","RMI"),IF(ISERROR($V62),"",OFFSET('Smelter Look-up'!$F$4,$V62-4,0)))</f>
        <v>RMI</v>
      </c>
      <c r="H62" s="183" t="s">
        <v>15904</v>
      </c>
      <c r="I62" s="184" t="s">
        <v>13847</v>
      </c>
      <c r="J62" s="184" t="s">
        <v>15410</v>
      </c>
      <c r="K62" s="224"/>
      <c r="L62" s="224"/>
      <c r="M62" s="224"/>
      <c r="N62" s="224" t="s">
        <v>15890</v>
      </c>
      <c r="O62" s="224" t="s">
        <v>15993</v>
      </c>
      <c r="P62" s="185"/>
      <c r="Q62" s="225"/>
      <c r="R62" s="182" t="str">
        <f ca="1">IF(ISERROR($V62),"",OFFSET('Smelter Look-up'!$C$4,$V62-4,0)&amp;"")</f>
        <v>Shirpur Gold Refinery Ltd.</v>
      </c>
      <c r="S62" s="181" t="str">
        <f t="shared" ca="1" si="5"/>
        <v>IN</v>
      </c>
      <c r="T62" s="181" t="str">
        <f ca="1">IF(B62="","",IF(ISERROR(MATCH($J62,SorP!$B$1:$B$6226,0)),"",INDIRECT("'SorP'!$A$"&amp;MATCH($S62&amp;$J62,SorP!C:C,0))))</f>
        <v>IN-MH</v>
      </c>
      <c r="U62" s="201"/>
      <c r="V62" s="226">
        <f>IF(C62="",NA(),IF(OR(C62="Smelter not listed",C62="Smelter not yet identified"),MATCH($B62&amp;$D62,'Smelter Look-up'!$J:$J,0),MATCH($B62&amp;$C62,'Smelter Look-up'!$J:$J,0)))</f>
        <v>261</v>
      </c>
      <c r="X62" s="227">
        <f t="shared" si="6"/>
        <v>0</v>
      </c>
      <c r="AB62" s="228" t="str">
        <f t="shared" si="7"/>
        <v>GoldShirpur Gold Refinery Ltd.</v>
      </c>
    </row>
    <row r="63" spans="1:28" s="227" customFormat="1" ht="408">
      <c r="A63" s="181"/>
      <c r="B63" s="182" t="s">
        <v>1119</v>
      </c>
      <c r="C63" s="186" t="s">
        <v>15031</v>
      </c>
      <c r="D63" s="230" t="s">
        <v>15031</v>
      </c>
      <c r="E63" s="182" t="s">
        <v>1085</v>
      </c>
      <c r="F63" s="182" t="str">
        <f ca="1">IF(ISERROR($V63),"",OFFSET('Smelter Look-up'!$E$4,$V63-4,0))</f>
        <v>CID002587</v>
      </c>
      <c r="G63" s="182" t="str">
        <f ca="1">IF(C63=$X$4,IF(ISERROR($V63),"Enter smelter details","RMI"),IF(ISERROR($V63),"",OFFSET('Smelter Look-up'!$F$4,$V63-4,0)))</f>
        <v>RMI</v>
      </c>
      <c r="H63" s="183" t="s">
        <v>15994</v>
      </c>
      <c r="I63" s="184" t="s">
        <v>1668</v>
      </c>
      <c r="J63" s="184" t="s">
        <v>3135</v>
      </c>
      <c r="K63" s="224"/>
      <c r="L63" s="224"/>
      <c r="M63" s="224"/>
      <c r="N63" s="224" t="s">
        <v>15902</v>
      </c>
      <c r="O63" s="224" t="s">
        <v>15995</v>
      </c>
      <c r="P63" s="185"/>
      <c r="Q63" s="225"/>
      <c r="R63" s="182" t="str">
        <f ca="1">IF(ISERROR($V63),"",OFFSET('Smelter Look-up'!$C$4,$V63-4,0)&amp;"")</f>
        <v>Industrial Refining Company</v>
      </c>
      <c r="S63" s="181" t="str">
        <f t="shared" ca="1" si="5"/>
        <v>BE</v>
      </c>
      <c r="T63" s="181" t="str">
        <f ca="1">IF(B63="","",IF(ISERROR(MATCH($J63,SorP!$B$1:$B$6226,0)),"",INDIRECT("'SorP'!$A$"&amp;MATCH($S63&amp;$J63,SorP!C:C,0))))</f>
        <v>BE-VAN</v>
      </c>
      <c r="U63" s="201"/>
      <c r="V63" s="226">
        <f>IF(C63="",NA(),IF(OR(C63="Smelter not listed",C63="Smelter not yet identified"),MATCH($B63&amp;$D63,'Smelter Look-up'!$J:$J,0),MATCH($B63&amp;$C63,'Smelter Look-up'!$J:$J,0)))</f>
        <v>124</v>
      </c>
      <c r="X63" s="227">
        <f t="shared" si="6"/>
        <v>0</v>
      </c>
      <c r="AB63" s="228" t="str">
        <f t="shared" si="7"/>
        <v>GoldIndustrial Refining Company</v>
      </c>
    </row>
    <row r="64" spans="1:28" s="227" customFormat="1" ht="409.5">
      <c r="A64" s="181"/>
      <c r="B64" s="182" t="s">
        <v>1119</v>
      </c>
      <c r="C64" s="186" t="s">
        <v>13765</v>
      </c>
      <c r="D64" s="230" t="s">
        <v>13765</v>
      </c>
      <c r="E64" s="182" t="s">
        <v>1082</v>
      </c>
      <c r="F64" s="182" t="str">
        <f ca="1">IF(ISERROR($V64),"",OFFSET('Smelter Look-up'!$E$4,$V64-4,0))</f>
        <v>CID002584</v>
      </c>
      <c r="G64" s="182" t="str">
        <f ca="1">IF(C64=$X$4,IF(ISERROR($V64),"Enter smelter details","RMI"),IF(ISERROR($V64),"",OFFSET('Smelter Look-up'!$F$4,$V64-4,0)))</f>
        <v>RMI</v>
      </c>
      <c r="H64" s="183" t="s">
        <v>15996</v>
      </c>
      <c r="I64" s="184" t="s">
        <v>13800</v>
      </c>
      <c r="J64" s="184" t="s">
        <v>2553</v>
      </c>
      <c r="K64" s="224"/>
      <c r="L64" s="224"/>
      <c r="M64" s="224"/>
      <c r="N64" s="224" t="s">
        <v>15902</v>
      </c>
      <c r="O64" s="224" t="s">
        <v>15997</v>
      </c>
      <c r="P64" s="185"/>
      <c r="Q64" s="225"/>
      <c r="R64" s="182" t="str">
        <f ca="1">IF(ISERROR($V64),"",OFFSET('Smelter Look-up'!$C$4,$V64-4,0)&amp;"")</f>
        <v>Fujairah Gold FZC</v>
      </c>
      <c r="S64" s="181" t="str">
        <f t="shared" ca="1" si="5"/>
        <v>AE</v>
      </c>
      <c r="T64" s="181" t="str">
        <f ca="1">IF(B64="","",IF(ISERROR(MATCH($J64,SorP!$B$1:$B$6226,0)),"",INDIRECT("'SorP'!$A$"&amp;MATCH($S64&amp;$J64,SorP!C:C,0))))</f>
        <v>AE-FU</v>
      </c>
      <c r="U64" s="201"/>
      <c r="V64" s="226">
        <f>IF(C64="",NA(),IF(OR(C64="Smelter not listed",C64="Smelter not yet identified"),MATCH($B64&amp;$D64,'Smelter Look-up'!$J:$J,0),MATCH($B64&amp;$C64,'Smelter Look-up'!$J:$J,0)))</f>
        <v>88</v>
      </c>
      <c r="X64" s="227">
        <f t="shared" si="6"/>
        <v>0</v>
      </c>
      <c r="AB64" s="228" t="str">
        <f t="shared" si="7"/>
        <v>GoldFujairah Gold FZC</v>
      </c>
    </row>
    <row r="65" spans="1:28" s="227" customFormat="1" ht="409.5">
      <c r="A65" s="181"/>
      <c r="B65" s="182" t="s">
        <v>1119</v>
      </c>
      <c r="C65" s="186" t="s">
        <v>13769</v>
      </c>
      <c r="D65" s="230" t="s">
        <v>13769</v>
      </c>
      <c r="E65" s="182" t="s">
        <v>1106</v>
      </c>
      <c r="F65" s="182" t="str">
        <f ca="1">IF(ISERROR($V65),"",OFFSET('Smelter Look-up'!$E$4,$V65-4,0))</f>
        <v>CID002582</v>
      </c>
      <c r="G65" s="182" t="str">
        <f ca="1">IF(C65=$X$4,IF(ISERROR($V65),"Enter smelter details","RMI"),IF(ISERROR($V65),"",OFFSET('Smelter Look-up'!$F$4,$V65-4,0)))</f>
        <v>RMI</v>
      </c>
      <c r="H65" s="183" t="s">
        <v>15998</v>
      </c>
      <c r="I65" s="184" t="s">
        <v>2332</v>
      </c>
      <c r="J65" s="184" t="s">
        <v>8875</v>
      </c>
      <c r="K65" s="224"/>
      <c r="L65" s="224"/>
      <c r="M65" s="224"/>
      <c r="N65" s="224" t="s">
        <v>15999</v>
      </c>
      <c r="O65" s="224" t="s">
        <v>16000</v>
      </c>
      <c r="P65" s="185"/>
      <c r="Q65" s="225" t="s">
        <v>15868</v>
      </c>
      <c r="R65" s="182" t="str">
        <f ca="1">IF(ISERROR($V65),"",OFFSET('Smelter Look-up'!$C$4,$V65-4,0)&amp;"")</f>
        <v>REMONDIS PMR B.V.</v>
      </c>
      <c r="S65" s="181" t="str">
        <f t="shared" ca="1" si="5"/>
        <v>NL</v>
      </c>
      <c r="T65" s="181" t="str">
        <f ca="1">IF(B65="","",IF(ISERROR(MATCH($J65,SorP!$B$1:$B$6226,0)),"",INDIRECT("'SorP'!$A$"&amp;MATCH($S65&amp;$J65,SorP!C:C,0))))</f>
        <v>NL-NB</v>
      </c>
      <c r="U65" s="201"/>
      <c r="V65" s="226">
        <f>IF(C65="",NA(),IF(OR(C65="Smelter not listed",C65="Smelter not yet identified"),MATCH($B65&amp;$D65,'Smelter Look-up'!$J:$J,0),MATCH($B65&amp;$C65,'Smelter Look-up'!$J:$J,0)))</f>
        <v>231</v>
      </c>
      <c r="X65" s="227">
        <f t="shared" si="6"/>
        <v>0</v>
      </c>
      <c r="AB65" s="228" t="str">
        <f t="shared" si="7"/>
        <v>GoldREMONDIS PMR B.V.</v>
      </c>
    </row>
    <row r="66" spans="1:28" s="227" customFormat="1" ht="409.5">
      <c r="A66" s="181"/>
      <c r="B66" s="182" t="s">
        <v>1119</v>
      </c>
      <c r="C66" s="186" t="s">
        <v>2199</v>
      </c>
      <c r="D66" s="230" t="s">
        <v>2199</v>
      </c>
      <c r="E66" s="182" t="s">
        <v>1097</v>
      </c>
      <c r="F66" s="182" t="str">
        <f ca="1">IF(ISERROR($V66),"",OFFSET('Smelter Look-up'!$E$4,$V66-4,0))</f>
        <v>CID002580</v>
      </c>
      <c r="G66" s="182" t="str">
        <f ca="1">IF(C66=$X$4,IF(ISERROR($V66),"Enter smelter details","RMI"),IF(ISERROR($V66),"",OFFSET('Smelter Look-up'!$F$4,$V66-4,0)))</f>
        <v>RMI</v>
      </c>
      <c r="H66" s="183" t="s">
        <v>16001</v>
      </c>
      <c r="I66" s="184" t="s">
        <v>1703</v>
      </c>
      <c r="J66" s="184" t="s">
        <v>6448</v>
      </c>
      <c r="K66" s="224"/>
      <c r="L66" s="224"/>
      <c r="M66" s="224"/>
      <c r="N66" s="224" t="s">
        <v>16002</v>
      </c>
      <c r="O66" s="224" t="s">
        <v>16003</v>
      </c>
      <c r="P66" s="185"/>
      <c r="Q66" s="225" t="s">
        <v>15868</v>
      </c>
      <c r="R66" s="182" t="str">
        <f ca="1">IF(ISERROR($V66),"",OFFSET('Smelter Look-up'!$C$4,$V66-4,0)&amp;"")</f>
        <v>T.C.A S.p.A</v>
      </c>
      <c r="S66" s="181" t="str">
        <f t="shared" ca="1" si="5"/>
        <v>IT</v>
      </c>
      <c r="T66" s="181" t="str">
        <f ca="1">IF(B66="","",IF(ISERROR(MATCH($J66,SorP!$B$1:$B$6226,0)),"",INDIRECT("'SorP'!$A$"&amp;MATCH($S66&amp;$J66,SorP!C:C,0))))</f>
        <v>IT-52</v>
      </c>
      <c r="U66" s="201"/>
      <c r="V66" s="226">
        <f>IF(C66="",NA(),IF(OR(C66="Smelter not listed",C66="Smelter not yet identified"),MATCH($B66&amp;$D66,'Smelter Look-up'!$J:$J,0),MATCH($B66&amp;$C66,'Smelter Look-up'!$J:$J,0)))</f>
        <v>280</v>
      </c>
      <c r="X66" s="227">
        <f t="shared" si="6"/>
        <v>0</v>
      </c>
      <c r="AB66" s="228" t="str">
        <f t="shared" si="7"/>
        <v>GoldT.C.A S.p.A</v>
      </c>
    </row>
    <row r="67" spans="1:28" s="227" customFormat="1" ht="409.5">
      <c r="A67" s="181"/>
      <c r="B67" s="182" t="s">
        <v>1119</v>
      </c>
      <c r="C67" s="186" t="s">
        <v>1699</v>
      </c>
      <c r="D67" s="230" t="s">
        <v>1699</v>
      </c>
      <c r="E67" s="182" t="s">
        <v>875</v>
      </c>
      <c r="F67" s="182" t="str">
        <f ca="1">IF(ISERROR($V67),"",OFFSET('Smelter Look-up'!$E$4,$V67-4,0))</f>
        <v>CID002567</v>
      </c>
      <c r="G67" s="182" t="str">
        <f ca="1">IF(C67=$X$4,IF(ISERROR($V67),"Enter smelter details","RMI"),IF(ISERROR($V67),"",OFFSET('Smelter Look-up'!$F$4,$V67-4,0)))</f>
        <v>RMI</v>
      </c>
      <c r="H67" s="183" t="s">
        <v>16004</v>
      </c>
      <c r="I67" s="184" t="s">
        <v>1701</v>
      </c>
      <c r="J67" s="184" t="s">
        <v>1701</v>
      </c>
      <c r="K67" s="224"/>
      <c r="L67" s="224"/>
      <c r="M67" s="224"/>
      <c r="N67" s="224" t="s">
        <v>15890</v>
      </c>
      <c r="O67" s="224" t="s">
        <v>16005</v>
      </c>
      <c r="P67" s="185"/>
      <c r="Q67" s="225"/>
      <c r="R67" s="182" t="str">
        <f ca="1">IF(ISERROR($V67),"",OFFSET('Smelter Look-up'!$C$4,$V67-4,0)&amp;"")</f>
        <v>Sudan Gold Refinery</v>
      </c>
      <c r="S67" s="181" t="str">
        <f t="shared" ca="1" si="5"/>
        <v>SD</v>
      </c>
      <c r="T67" s="181" t="str">
        <f ca="1">IF(B67="","",IF(ISERROR(MATCH($J67,SorP!$B$1:$B$6226,0)),"",INDIRECT("'SorP'!$A$"&amp;MATCH($S67&amp;$J67,SorP!C:C,0))))</f>
        <v>SD-KH</v>
      </c>
      <c r="U67" s="201"/>
      <c r="V67" s="226">
        <f>IF(C67="",NA(),IF(OR(C67="Smelter not listed",C67="Smelter not yet identified"),MATCH($B67&amp;$D67,'Smelter Look-up'!$J:$J,0),MATCH($B67&amp;$C67,'Smelter Look-up'!$J:$J,0)))</f>
        <v>274</v>
      </c>
      <c r="X67" s="227">
        <f t="shared" si="6"/>
        <v>0</v>
      </c>
      <c r="AB67" s="228" t="str">
        <f t="shared" si="7"/>
        <v>GoldSudan Gold Refinery</v>
      </c>
    </row>
    <row r="68" spans="1:28" s="227" customFormat="1" ht="408">
      <c r="A68" s="181"/>
      <c r="B68" s="182" t="s">
        <v>1119</v>
      </c>
      <c r="C68" s="186" t="s">
        <v>1697</v>
      </c>
      <c r="D68" s="230" t="s">
        <v>1697</v>
      </c>
      <c r="E68" s="182" t="s">
        <v>1082</v>
      </c>
      <c r="F68" s="182" t="str">
        <f ca="1">IF(ISERROR($V68),"",OFFSET('Smelter Look-up'!$E$4,$V68-4,0))</f>
        <v>CID002563</v>
      </c>
      <c r="G68" s="182" t="str">
        <f ca="1">IF(C68=$X$4,IF(ISERROR($V68),"Enter smelter details","RMI"),IF(ISERROR($V68),"",OFFSET('Smelter Look-up'!$F$4,$V68-4,0)))</f>
        <v>RMI</v>
      </c>
      <c r="H68" s="183" t="s">
        <v>16006</v>
      </c>
      <c r="I68" s="184" t="s">
        <v>1694</v>
      </c>
      <c r="J68" s="184" t="s">
        <v>2555</v>
      </c>
      <c r="K68" s="224"/>
      <c r="L68" s="224"/>
      <c r="M68" s="224"/>
      <c r="N68" s="224" t="s">
        <v>15902</v>
      </c>
      <c r="O68" s="224" t="s">
        <v>16007</v>
      </c>
      <c r="P68" s="185"/>
      <c r="Q68" s="225"/>
      <c r="R68" s="182" t="str">
        <f ca="1">IF(ISERROR($V68),"",OFFSET('Smelter Look-up'!$C$4,$V68-4,0)&amp;"")</f>
        <v>Kaloti Precious Metals</v>
      </c>
      <c r="S68" s="181" t="str">
        <f t="shared" ca="1" si="5"/>
        <v>AE</v>
      </c>
      <c r="T68" s="181" t="str">
        <f ca="1">IF(B68="","",IF(ISERROR(MATCH($J68,SorP!$B$1:$B$6226,0)),"",INDIRECT("'SorP'!$A$"&amp;MATCH($S68&amp;$J68,SorP!C:C,0))))</f>
        <v>AE-DU</v>
      </c>
      <c r="U68" s="201"/>
      <c r="V68" s="226">
        <f>IF(C68="",NA(),IF(OR(C68="Smelter not listed",C68="Smelter not yet identified"),MATCH($B68&amp;$D68,'Smelter Look-up'!$J:$J,0),MATCH($B68&amp;$C68,'Smelter Look-up'!$J:$J,0)))</f>
        <v>143</v>
      </c>
      <c r="X68" s="227">
        <f t="shared" si="6"/>
        <v>0</v>
      </c>
      <c r="AB68" s="228" t="str">
        <f t="shared" si="7"/>
        <v>GoldKaloti Precious Metals</v>
      </c>
    </row>
    <row r="69" spans="1:28" s="227" customFormat="1" ht="382.5">
      <c r="A69" s="181"/>
      <c r="B69" s="182" t="s">
        <v>1119</v>
      </c>
      <c r="C69" s="186" t="s">
        <v>13767</v>
      </c>
      <c r="D69" s="230" t="s">
        <v>13767</v>
      </c>
      <c r="E69" s="182" t="s">
        <v>1082</v>
      </c>
      <c r="F69" s="182" t="str">
        <f ca="1">IF(ISERROR($V69),"",OFFSET('Smelter Look-up'!$E$4,$V69-4,0))</f>
        <v>CID002562</v>
      </c>
      <c r="G69" s="182" t="str">
        <f ca="1">IF(C69=$X$4,IF(ISERROR($V69),"Enter smelter details","RMI"),IF(ISERROR($V69),"",OFFSET('Smelter Look-up'!$F$4,$V69-4,0)))</f>
        <v>RMI</v>
      </c>
      <c r="H69" s="183" t="s">
        <v>16006</v>
      </c>
      <c r="I69" s="184" t="s">
        <v>1694</v>
      </c>
      <c r="J69" s="184" t="s">
        <v>2555</v>
      </c>
      <c r="K69" s="224"/>
      <c r="L69" s="224"/>
      <c r="M69" s="224"/>
      <c r="N69" s="224" t="s">
        <v>15890</v>
      </c>
      <c r="O69" s="224" t="s">
        <v>16008</v>
      </c>
      <c r="P69" s="185"/>
      <c r="Q69" s="225" t="s">
        <v>15868</v>
      </c>
      <c r="R69" s="182" t="str">
        <f ca="1">IF(ISERROR($V69),"",OFFSET('Smelter Look-up'!$C$4,$V69-4,0)&amp;"")</f>
        <v>International Precious Metal Refiners</v>
      </c>
      <c r="S69" s="181" t="str">
        <f t="shared" ref="S69" ca="1" si="8">IF(B69="","",IF(ISERROR(MATCH($E69,CL,0)),"Unknown",INDIRECT("'C'!$A$"&amp;MATCH($E69,CL,0)+1)))</f>
        <v>AE</v>
      </c>
      <c r="T69" s="181" t="str">
        <f ca="1">IF(B69="","",IF(ISERROR(MATCH($J69,SorP!$B$1:$B$6226,0)),"",INDIRECT("'SorP'!$A$"&amp;MATCH($S69&amp;$J69,SorP!C:C,0))))</f>
        <v>AE-DU</v>
      </c>
      <c r="U69" s="201"/>
      <c r="V69" s="226">
        <f>IF(C69="",NA(),IF(OR(C69="Smelter not listed",C69="Smelter not yet identified"),MATCH($B69&amp;$D69,'Smelter Look-up'!$J:$J,0),MATCH($B69&amp;$C69,'Smelter Look-up'!$J:$J,0)))</f>
        <v>126</v>
      </c>
      <c r="X69" s="227">
        <f t="shared" ref="X69" si="9">IF(AND(C69="Smelter not listed",OR(LEN(D69)=0,LEN(E69)=0)),1,0)</f>
        <v>0</v>
      </c>
      <c r="AB69" s="228" t="str">
        <f t="shared" ref="AB69" si="10">B69&amp;C69</f>
        <v>GoldInternational Precious Metal Refiners</v>
      </c>
    </row>
    <row r="70" spans="1:28" s="227" customFormat="1" ht="409.5">
      <c r="A70" s="181"/>
      <c r="B70" s="182" t="s">
        <v>1119</v>
      </c>
      <c r="C70" s="186" t="s">
        <v>1695</v>
      </c>
      <c r="D70" s="230" t="s">
        <v>1695</v>
      </c>
      <c r="E70" s="182" t="s">
        <v>1082</v>
      </c>
      <c r="F70" s="182" t="str">
        <f ca="1">IF(ISERROR($V70),"",OFFSET('Smelter Look-up'!$E$4,$V70-4,0))</f>
        <v>CID002561</v>
      </c>
      <c r="G70" s="182" t="str">
        <f ca="1">IF(C70=$X$4,IF(ISERROR($V70),"Enter smelter details","RMI"),IF(ISERROR($V70),"",OFFSET('Smelter Look-up'!$F$4,$V70-4,0)))</f>
        <v>RMI</v>
      </c>
      <c r="H70" s="183" t="s">
        <v>16009</v>
      </c>
      <c r="I70" s="184" t="s">
        <v>1694</v>
      </c>
      <c r="J70" s="184" t="s">
        <v>2555</v>
      </c>
      <c r="K70" s="224"/>
      <c r="L70" s="224"/>
      <c r="M70" s="224"/>
      <c r="N70" s="224" t="s">
        <v>16010</v>
      </c>
      <c r="O70" s="224" t="s">
        <v>16011</v>
      </c>
      <c r="P70" s="185"/>
      <c r="Q70" s="225" t="s">
        <v>15868</v>
      </c>
      <c r="R70" s="182" t="str">
        <f ca="1">IF(ISERROR($V70),"",OFFSET('Smelter Look-up'!$C$4,$V70-4,0)&amp;"")</f>
        <v>Emirates Gold DMCC</v>
      </c>
      <c r="S70" s="181" t="str">
        <f t="shared" ref="S70:S101" ca="1" si="11">IF(B70="","",IF(ISERROR(MATCH($E70,CL,0)),"Unknown",INDIRECT("'C'!$A$"&amp;MATCH($E70,CL,0)+1)))</f>
        <v>AE</v>
      </c>
      <c r="T70" s="181" t="str">
        <f ca="1">IF(B70="","",IF(ISERROR(MATCH($J70,SorP!$B$1:$B$6226,0)),"",INDIRECT("'SorP'!$A$"&amp;MATCH($S70&amp;$J70,SorP!C:C,0))))</f>
        <v>AE-DU</v>
      </c>
      <c r="U70" s="201"/>
      <c r="V70" s="226">
        <f>IF(C70="",NA(),IF(OR(C70="Smelter not listed",C70="Smelter not yet identified"),MATCH($B70&amp;$D70,'Smelter Look-up'!$J:$J,0),MATCH($B70&amp;$C70,'Smelter Look-up'!$J:$J,0)))</f>
        <v>84</v>
      </c>
      <c r="X70" s="227">
        <f t="shared" ref="X70:X101" si="12">IF(AND(C70="Smelter not listed",OR(LEN(D70)=0,LEN(E70)=0)),1,0)</f>
        <v>0</v>
      </c>
      <c r="AB70" s="228" t="str">
        <f t="shared" ref="AB70:AB101" si="13">B70&amp;C70</f>
        <v>GoldEmirates Gold DMCC</v>
      </c>
    </row>
    <row r="71" spans="1:28" s="227" customFormat="1" ht="357">
      <c r="A71" s="181"/>
      <c r="B71" s="182" t="s">
        <v>1119</v>
      </c>
      <c r="C71" s="186" t="s">
        <v>1692</v>
      </c>
      <c r="D71" s="230" t="s">
        <v>1692</v>
      </c>
      <c r="E71" s="182" t="s">
        <v>1082</v>
      </c>
      <c r="F71" s="182" t="str">
        <f ca="1">IF(ISERROR($V71),"",OFFSET('Smelter Look-up'!$E$4,$V71-4,0))</f>
        <v>CID002560</v>
      </c>
      <c r="G71" s="182" t="str">
        <f ca="1">IF(C71=$X$4,IF(ISERROR($V71),"Enter smelter details","RMI"),IF(ISERROR($V71),"",OFFSET('Smelter Look-up'!$F$4,$V71-4,0)))</f>
        <v>RMI</v>
      </c>
      <c r="H71" s="183" t="s">
        <v>16009</v>
      </c>
      <c r="I71" s="184" t="s">
        <v>1694</v>
      </c>
      <c r="J71" s="184" t="s">
        <v>2555</v>
      </c>
      <c r="K71" s="224"/>
      <c r="L71" s="224"/>
      <c r="M71" s="224"/>
      <c r="N71" s="224" t="s">
        <v>16012</v>
      </c>
      <c r="O71" s="224" t="s">
        <v>16013</v>
      </c>
      <c r="P71" s="185"/>
      <c r="Q71" s="225" t="s">
        <v>15868</v>
      </c>
      <c r="R71" s="182" t="str">
        <f ca="1">IF(ISERROR($V71),"",OFFSET('Smelter Look-up'!$C$4,$V71-4,0)&amp;"")</f>
        <v>Al Etihad Gold Refinery DMCC</v>
      </c>
      <c r="S71" s="181" t="str">
        <f t="shared" ca="1" si="11"/>
        <v>AE</v>
      </c>
      <c r="T71" s="181" t="str">
        <f ca="1">IF(B71="","",IF(ISERROR(MATCH($J71,SorP!$B$1:$B$6226,0)),"",INDIRECT("'SorP'!$A$"&amp;MATCH($S71&amp;$J71,SorP!C:C,0))))</f>
        <v>AE-DU</v>
      </c>
      <c r="U71" s="201"/>
      <c r="V71" s="226">
        <f>IF(C71="",NA(),IF(OR(C71="Smelter not listed",C71="Smelter not yet identified"),MATCH($B71&amp;$D71,'Smelter Look-up'!$J:$J,0),MATCH($B71&amp;$C71,'Smelter Look-up'!$J:$J,0)))</f>
        <v>16</v>
      </c>
      <c r="X71" s="227">
        <f t="shared" si="12"/>
        <v>0</v>
      </c>
      <c r="AB71" s="228" t="str">
        <f t="shared" si="13"/>
        <v>GoldAl Etihad Gold Refinery DMCC</v>
      </c>
    </row>
    <row r="72" spans="1:28" s="227" customFormat="1" ht="293.25">
      <c r="A72" s="181"/>
      <c r="B72" s="182" t="s">
        <v>1119</v>
      </c>
      <c r="C72" s="186" t="s">
        <v>15043</v>
      </c>
      <c r="D72" s="230" t="s">
        <v>15043</v>
      </c>
      <c r="E72" s="182" t="s">
        <v>1090</v>
      </c>
      <c r="F72" s="182" t="str">
        <f ca="1">IF(ISERROR($V72),"",OFFSET('Smelter Look-up'!$E$4,$V72-4,0))</f>
        <v>CID002527</v>
      </c>
      <c r="G72" s="182" t="str">
        <f ca="1">IF(C72=$X$4,IF(ISERROR($V72),"Enter smelter details","RMI"),IF(ISERROR($V72),"",OFFSET('Smelter Look-up'!$F$4,$V72-4,0)))</f>
        <v>RMI</v>
      </c>
      <c r="H72" s="183" t="s">
        <v>15981</v>
      </c>
      <c r="I72" s="184" t="s">
        <v>15104</v>
      </c>
      <c r="J72" s="184" t="s">
        <v>13601</v>
      </c>
      <c r="K72" s="224"/>
      <c r="L72" s="224"/>
      <c r="M72" s="224"/>
      <c r="N72" s="224" t="s">
        <v>15893</v>
      </c>
      <c r="O72" s="224" t="s">
        <v>16014</v>
      </c>
      <c r="P72" s="185"/>
      <c r="Q72" s="225"/>
      <c r="R72" s="182" t="str">
        <f ca="1">IF(ISERROR($V72),"",OFFSET('Smelter Look-up'!$C$4,$V72-4,0)&amp;"")</f>
        <v>Shenzhen Zhonghenglong Real Industry Co., Ltd.</v>
      </c>
      <c r="S72" s="181" t="str">
        <f t="shared" ca="1" si="11"/>
        <v>CN</v>
      </c>
      <c r="T72" s="181" t="str">
        <f ca="1">IF(B72="","",IF(ISERROR(MATCH($J72,SorP!$B$1:$B$6226,0)),"",INDIRECT("'SorP'!$A$"&amp;MATCH($S72&amp;$J72,SorP!C:C,0))))</f>
        <v>CN-GD</v>
      </c>
      <c r="U72" s="201"/>
      <c r="V72" s="226">
        <f>IF(C72="",NA(),IF(OR(C72="Smelter not listed",C72="Smelter not yet identified"),MATCH($B72&amp;$D72,'Smelter Look-up'!$J:$J,0),MATCH($B72&amp;$C72,'Smelter Look-up'!$J:$J,0)))</f>
        <v>260</v>
      </c>
      <c r="X72" s="227">
        <f t="shared" si="12"/>
        <v>0</v>
      </c>
      <c r="AB72" s="228" t="str">
        <f t="shared" si="13"/>
        <v>GoldShenzhen Zhonghenglong Real Industry Co., Ltd.</v>
      </c>
    </row>
    <row r="73" spans="1:28" s="227" customFormat="1" ht="306">
      <c r="A73" s="181"/>
      <c r="B73" s="182" t="s">
        <v>1119</v>
      </c>
      <c r="C73" s="186" t="s">
        <v>13770</v>
      </c>
      <c r="D73" s="230" t="s">
        <v>13770</v>
      </c>
      <c r="E73" s="182" t="s">
        <v>1090</v>
      </c>
      <c r="F73" s="182" t="str">
        <f ca="1">IF(ISERROR($V73),"",OFFSET('Smelter Look-up'!$E$4,$V73-4,0))</f>
        <v>CID002525</v>
      </c>
      <c r="G73" s="182" t="str">
        <f ca="1">IF(C73=$X$4,IF(ISERROR($V73),"Enter smelter details","RMI"),IF(ISERROR($V73),"",OFFSET('Smelter Look-up'!$F$4,$V73-4,0)))</f>
        <v>RMI</v>
      </c>
      <c r="H73" s="183" t="s">
        <v>16015</v>
      </c>
      <c r="I73" s="184" t="s">
        <v>1647</v>
      </c>
      <c r="J73" s="184" t="s">
        <v>13597</v>
      </c>
      <c r="K73" s="224"/>
      <c r="L73" s="224"/>
      <c r="M73" s="224"/>
      <c r="N73" s="224" t="s">
        <v>15893</v>
      </c>
      <c r="O73" s="224" t="s">
        <v>16016</v>
      </c>
      <c r="P73" s="185"/>
      <c r="Q73" s="225"/>
      <c r="R73" s="182" t="str">
        <f ca="1">IF(ISERROR($V73),"",OFFSET('Smelter Look-up'!$C$4,$V73-4,0)&amp;"")</f>
        <v>Shandong Humon Smelting Co., Ltd.</v>
      </c>
      <c r="S73" s="181" t="str">
        <f t="shared" ca="1" si="11"/>
        <v>CN</v>
      </c>
      <c r="T73" s="181" t="str">
        <f ca="1">IF(B73="","",IF(ISERROR(MATCH($J73,SorP!$B$1:$B$6226,0)),"",INDIRECT("'SorP'!$A$"&amp;MATCH($S73&amp;$J73,SorP!C:C,0))))</f>
        <v>CN-SD</v>
      </c>
      <c r="U73" s="201"/>
      <c r="V73" s="226">
        <f>IF(C73="",NA(),IF(OR(C73="Smelter not listed",C73="Smelter not yet identified"),MATCH($B73&amp;$D73,'Smelter Look-up'!$J:$J,0),MATCH($B73&amp;$C73,'Smelter Look-up'!$J:$J,0)))</f>
        <v>252</v>
      </c>
      <c r="X73" s="227">
        <f t="shared" si="12"/>
        <v>0</v>
      </c>
      <c r="AB73" s="228" t="str">
        <f t="shared" si="13"/>
        <v>GoldShandong Humon Smelting Co., Ltd.</v>
      </c>
    </row>
    <row r="74" spans="1:28" s="227" customFormat="1" ht="409.5">
      <c r="A74" s="181"/>
      <c r="B74" s="182" t="s">
        <v>1119</v>
      </c>
      <c r="C74" s="186" t="s">
        <v>1381</v>
      </c>
      <c r="D74" s="230" t="s">
        <v>1381</v>
      </c>
      <c r="E74" s="182" t="s">
        <v>2414</v>
      </c>
      <c r="F74" s="182" t="str">
        <f ca="1">IF(ISERROR($V74),"",OFFSET('Smelter Look-up'!$E$4,$V74-4,0))</f>
        <v>CID002516</v>
      </c>
      <c r="G74" s="182" t="str">
        <f ca="1">IF(C74=$X$4,IF(ISERROR($V74),"Enter smelter details","RMI"),IF(ISERROR($V74),"",OFFSET('Smelter Look-up'!$F$4,$V74-4,0)))</f>
        <v>RMI</v>
      </c>
      <c r="H74" s="183" t="s">
        <v>16017</v>
      </c>
      <c r="I74" s="184" t="s">
        <v>1690</v>
      </c>
      <c r="J74" s="184" t="s">
        <v>1691</v>
      </c>
      <c r="K74" s="224"/>
      <c r="L74" s="224"/>
      <c r="M74" s="224"/>
      <c r="N74" s="224" t="s">
        <v>16018</v>
      </c>
      <c r="O74" s="224" t="s">
        <v>16019</v>
      </c>
      <c r="P74" s="185"/>
      <c r="Q74" s="225"/>
      <c r="R74" s="182" t="str">
        <f ca="1">IF(ISERROR($V74),"",OFFSET('Smelter Look-up'!$C$4,$V74-4,0)&amp;"")</f>
        <v>Singway Technology Co., Ltd.</v>
      </c>
      <c r="S74" s="181" t="str">
        <f t="shared" ca="1" si="11"/>
        <v>TW</v>
      </c>
      <c r="T74" s="181" t="str">
        <f ca="1">IF(B74="","",IF(ISERROR(MATCH($J74,SorP!$B$1:$B$6226,0)),"",INDIRECT("'SorP'!$A$"&amp;MATCH($S74&amp;$J74,SorP!C:C,0))))</f>
        <v>TW-TAO</v>
      </c>
      <c r="U74" s="201"/>
      <c r="V74" s="226">
        <f>IF(C74="",NA(),IF(OR(C74="Smelter not listed",C74="Smelter not yet identified"),MATCH($B74&amp;$D74,'Smelter Look-up'!$J:$J,0),MATCH($B74&amp;$C74,'Smelter Look-up'!$J:$J,0)))</f>
        <v>266</v>
      </c>
      <c r="X74" s="227">
        <f t="shared" si="12"/>
        <v>0</v>
      </c>
      <c r="AB74" s="228" t="str">
        <f t="shared" si="13"/>
        <v>GoldSingway Technology Co., Ltd.</v>
      </c>
    </row>
    <row r="75" spans="1:28" s="227" customFormat="1" ht="409.5">
      <c r="A75" s="181"/>
      <c r="B75" s="182" t="s">
        <v>1119</v>
      </c>
      <c r="C75" s="186" t="s">
        <v>1374</v>
      </c>
      <c r="D75" s="230" t="s">
        <v>1374</v>
      </c>
      <c r="E75" s="182" t="s">
        <v>885</v>
      </c>
      <c r="F75" s="182" t="str">
        <f ca="1">IF(ISERROR($V75),"",OFFSET('Smelter Look-up'!$E$4,$V75-4,0))</f>
        <v>CID002515</v>
      </c>
      <c r="G75" s="182" t="str">
        <f ca="1">IF(C75=$X$4,IF(ISERROR($V75),"Enter smelter details","RMI"),IF(ISERROR($V75),"",OFFSET('Smelter Look-up'!$F$4,$V75-4,0)))</f>
        <v>RMI</v>
      </c>
      <c r="H75" s="183" t="s">
        <v>16020</v>
      </c>
      <c r="I75" s="184" t="s">
        <v>1688</v>
      </c>
      <c r="J75" s="184" t="s">
        <v>1689</v>
      </c>
      <c r="K75" s="224"/>
      <c r="L75" s="224"/>
      <c r="M75" s="224"/>
      <c r="N75" s="224" t="s">
        <v>15890</v>
      </c>
      <c r="O75" s="224" t="s">
        <v>16021</v>
      </c>
      <c r="P75" s="185"/>
      <c r="Q75" s="225"/>
      <c r="R75" s="182" t="str">
        <f ca="1">IF(ISERROR($V75),"",OFFSET('Smelter Look-up'!$C$4,$V75-4,0)&amp;"")</f>
        <v>Fidelity Printers and Refiners Ltd.</v>
      </c>
      <c r="S75" s="181" t="str">
        <f t="shared" ca="1" si="11"/>
        <v>ZW</v>
      </c>
      <c r="T75" s="181" t="str">
        <f ca="1">IF(B75="","",IF(ISERROR(MATCH($J75,SorP!$B$1:$B$6226,0)),"",INDIRECT("'SorP'!$A$"&amp;MATCH($S75&amp;$J75,SorP!C:C,0))))</f>
        <v>ZW-HA</v>
      </c>
      <c r="U75" s="201"/>
      <c r="V75" s="226">
        <f>IF(C75="",NA(),IF(OR(C75="Smelter not listed",C75="Smelter not yet identified"),MATCH($B75&amp;$D75,'Smelter Look-up'!$J:$J,0),MATCH($B75&amp;$C75,'Smelter Look-up'!$J:$J,0)))</f>
        <v>86</v>
      </c>
      <c r="X75" s="227">
        <f t="shared" si="12"/>
        <v>0</v>
      </c>
      <c r="AB75" s="228" t="str">
        <f t="shared" si="13"/>
        <v>GoldFidelity Printers and Refiners Ltd.</v>
      </c>
    </row>
    <row r="76" spans="1:28" s="227" customFormat="1" ht="409.5">
      <c r="A76" s="181"/>
      <c r="B76" s="182" t="s">
        <v>1119</v>
      </c>
      <c r="C76" s="186" t="s">
        <v>12684</v>
      </c>
      <c r="D76" s="230" t="s">
        <v>12684</v>
      </c>
      <c r="E76" s="182" t="s">
        <v>872</v>
      </c>
      <c r="F76" s="182" t="str">
        <f ca="1">IF(ISERROR($V76),"",OFFSET('Smelter Look-up'!$E$4,$V76-4,0))</f>
        <v>CID002511</v>
      </c>
      <c r="G76" s="182" t="str">
        <f ca="1">IF(C76=$X$4,IF(ISERROR($V76),"Enter smelter details","RMI"),IF(ISERROR($V76),"",OFFSET('Smelter Look-up'!$F$4,$V76-4,0)))</f>
        <v>RMI</v>
      </c>
      <c r="H76" s="183" t="s">
        <v>16022</v>
      </c>
      <c r="I76" s="184" t="s">
        <v>1687</v>
      </c>
      <c r="J76" s="184" t="s">
        <v>9472</v>
      </c>
      <c r="K76" s="224"/>
      <c r="L76" s="224"/>
      <c r="M76" s="224"/>
      <c r="N76" s="224" t="s">
        <v>16023</v>
      </c>
      <c r="O76" s="224" t="s">
        <v>16024</v>
      </c>
      <c r="P76" s="185"/>
      <c r="Q76" s="225" t="s">
        <v>15868</v>
      </c>
      <c r="R76" s="182" t="str">
        <f ca="1">IF(ISERROR($V76),"",OFFSET('Smelter Look-up'!$C$4,$V76-4,0)&amp;"")</f>
        <v>KGHM Polska Miedz Spolka Akcyjna</v>
      </c>
      <c r="S76" s="181" t="str">
        <f t="shared" ca="1" si="11"/>
        <v>PL</v>
      </c>
      <c r="T76" s="181" t="str">
        <f ca="1">IF(B76="","",IF(ISERROR(MATCH($J76,SorP!$B$1:$B$6226,0)),"",INDIRECT("'SorP'!$A$"&amp;MATCH($S76&amp;$J76,SorP!C:C,0))))</f>
        <v>PL-02</v>
      </c>
      <c r="U76" s="201"/>
      <c r="V76" s="226">
        <f>IF(C76="",NA(),IF(OR(C76="Smelter not listed",C76="Smelter not yet identified"),MATCH($B76&amp;$D76,'Smelter Look-up'!$J:$J,0),MATCH($B76&amp;$C76,'Smelter Look-up'!$J:$J,0)))</f>
        <v>148</v>
      </c>
      <c r="X76" s="227">
        <f t="shared" si="12"/>
        <v>0</v>
      </c>
      <c r="AB76" s="228" t="str">
        <f t="shared" si="13"/>
        <v>GoldKGHM Polska Miedz Spolka Akcyjna</v>
      </c>
    </row>
    <row r="77" spans="1:28" s="227" customFormat="1" ht="382.5">
      <c r="A77" s="181"/>
      <c r="B77" s="182" t="s">
        <v>1119</v>
      </c>
      <c r="C77" s="186" t="s">
        <v>2155</v>
      </c>
      <c r="D77" s="230" t="s">
        <v>2155</v>
      </c>
      <c r="E77" s="182" t="s">
        <v>1096</v>
      </c>
      <c r="F77" s="182" t="str">
        <f ca="1">IF(ISERROR($V77),"",OFFSET('Smelter Look-up'!$E$4,$V77-4,0))</f>
        <v>CID002509</v>
      </c>
      <c r="G77" s="182" t="str">
        <f ca="1">IF(C77=$X$4,IF(ISERROR($V77),"Enter smelter details","RMI"),IF(ISERROR($V77),"",OFFSET('Smelter Look-up'!$F$4,$V77-4,0)))</f>
        <v>RMI</v>
      </c>
      <c r="H77" s="183" t="s">
        <v>16025</v>
      </c>
      <c r="I77" s="184" t="s">
        <v>1685</v>
      </c>
      <c r="J77" s="184" t="s">
        <v>15545</v>
      </c>
      <c r="K77" s="224"/>
      <c r="L77" s="224"/>
      <c r="M77" s="224"/>
      <c r="N77" s="224" t="s">
        <v>16026</v>
      </c>
      <c r="O77" s="224" t="s">
        <v>16027</v>
      </c>
      <c r="P77" s="185"/>
      <c r="Q77" s="225" t="s">
        <v>15868</v>
      </c>
      <c r="R77" s="182" t="str">
        <f ca="1">IF(ISERROR($V77),"",OFFSET('Smelter Look-up'!$C$4,$V77-4,0)&amp;"")</f>
        <v>MMTC-PAMP India Pvt., Ltd.</v>
      </c>
      <c r="S77" s="181" t="str">
        <f t="shared" ca="1" si="11"/>
        <v>IN</v>
      </c>
      <c r="T77" s="181" t="str">
        <f ca="1">IF(B77="","",IF(ISERROR(MATCH($J77,SorP!$B$1:$B$6226,0)),"",INDIRECT("'SorP'!$A$"&amp;MATCH($S77&amp;$J77,SorP!C:C,0))))</f>
        <v>IN-HR</v>
      </c>
      <c r="U77" s="201"/>
      <c r="V77" s="226">
        <f>IF(C77="",NA(),IF(OR(C77="Smelter not listed",C77="Smelter not yet identified"),MATCH($B77&amp;$D77,'Smelter Look-up'!$J:$J,0),MATCH($B77&amp;$C77,'Smelter Look-up'!$J:$J,0)))</f>
        <v>196</v>
      </c>
      <c r="X77" s="227">
        <f t="shared" si="12"/>
        <v>0</v>
      </c>
      <c r="AB77" s="228" t="str">
        <f t="shared" si="13"/>
        <v>GoldMMTC-PAMP India Pvt., Ltd.</v>
      </c>
    </row>
    <row r="78" spans="1:28" s="227" customFormat="1" ht="409.5">
      <c r="A78" s="181"/>
      <c r="B78" s="182" t="s">
        <v>1119</v>
      </c>
      <c r="C78" s="186" t="s">
        <v>143</v>
      </c>
      <c r="D78" s="230" t="s">
        <v>143</v>
      </c>
      <c r="E78" s="182" t="s">
        <v>878</v>
      </c>
      <c r="F78" s="182" t="str">
        <f ca="1">IF(ISERROR($V78),"",OFFSET('Smelter Look-up'!$E$4,$V78-4,0))</f>
        <v>CID002314</v>
      </c>
      <c r="G78" s="182" t="str">
        <f ca="1">IF(C78=$X$4,IF(ISERROR($V78),"Enter smelter details","RMI"),IF(ISERROR($V78),"",OFFSET('Smelter Look-up'!$F$4,$V78-4,0)))</f>
        <v>RMI</v>
      </c>
      <c r="H78" s="183" t="s">
        <v>16028</v>
      </c>
      <c r="I78" s="184" t="s">
        <v>12385</v>
      </c>
      <c r="J78" s="184" t="s">
        <v>11033</v>
      </c>
      <c r="K78" s="224"/>
      <c r="L78" s="224"/>
      <c r="M78" s="224"/>
      <c r="N78" s="224" t="s">
        <v>16029</v>
      </c>
      <c r="O78" s="224" t="s">
        <v>16030</v>
      </c>
      <c r="P78" s="185"/>
      <c r="Q78" s="225" t="s">
        <v>15868</v>
      </c>
      <c r="R78" s="182" t="str">
        <f ca="1">IF(ISERROR($V78),"",OFFSET('Smelter Look-up'!$C$4,$V78-4,0)&amp;"")</f>
        <v>Umicore Precious Metals Thailand</v>
      </c>
      <c r="S78" s="181" t="str">
        <f t="shared" ca="1" si="11"/>
        <v>TH</v>
      </c>
      <c r="T78" s="181" t="str">
        <f ca="1">IF(B78="","",IF(ISERROR(MATCH($J78,SorP!$B$1:$B$6226,0)),"",INDIRECT("'SorP'!$A$"&amp;MATCH($S78&amp;$J78,SorP!C:C,0))))</f>
        <v>TH-10</v>
      </c>
      <c r="U78" s="201"/>
      <c r="V78" s="226">
        <f>IF(C78="",NA(),IF(OR(C78="Smelter not listed",C78="Smelter not yet identified"),MATCH($B78&amp;$D78,'Smelter Look-up'!$J:$J,0),MATCH($B78&amp;$C78,'Smelter Look-up'!$J:$J,0)))</f>
        <v>302</v>
      </c>
      <c r="X78" s="227">
        <f t="shared" si="12"/>
        <v>0</v>
      </c>
      <c r="AB78" s="228" t="str">
        <f t="shared" si="13"/>
        <v>GoldUmicore Precious Metals Thailand</v>
      </c>
    </row>
    <row r="79" spans="1:28" s="227" customFormat="1" ht="409.5">
      <c r="A79" s="181"/>
      <c r="B79" s="182" t="s">
        <v>1119</v>
      </c>
      <c r="C79" s="186" t="s">
        <v>670</v>
      </c>
      <c r="D79" s="230" t="s">
        <v>670</v>
      </c>
      <c r="E79" s="182" t="s">
        <v>1090</v>
      </c>
      <c r="F79" s="182" t="str">
        <f ca="1">IF(ISERROR($V79),"",OFFSET('Smelter Look-up'!$E$4,$V79-4,0))</f>
        <v>CID002312</v>
      </c>
      <c r="G79" s="182" t="str">
        <f ca="1">IF(C79=$X$4,IF(ISERROR($V79),"Enter smelter details","RMI"),IF(ISERROR($V79),"",OFFSET('Smelter Look-up'!$F$4,$V79-4,0)))</f>
        <v>RMI</v>
      </c>
      <c r="H79" s="183" t="s">
        <v>16031</v>
      </c>
      <c r="I79" s="184" t="s">
        <v>1683</v>
      </c>
      <c r="J79" s="184" t="s">
        <v>13601</v>
      </c>
      <c r="K79" s="224"/>
      <c r="L79" s="224"/>
      <c r="M79" s="224"/>
      <c r="N79" s="224" t="s">
        <v>15893</v>
      </c>
      <c r="O79" s="224" t="s">
        <v>16032</v>
      </c>
      <c r="P79" s="185"/>
      <c r="Q79" s="225"/>
      <c r="R79" s="182" t="str">
        <f ca="1">IF(ISERROR($V79),"",OFFSET('Smelter Look-up'!$C$4,$V79-4,0)&amp;"")</f>
        <v>Guangdong Jinding Gold Limited</v>
      </c>
      <c r="S79" s="181" t="str">
        <f t="shared" ca="1" si="11"/>
        <v>CN</v>
      </c>
      <c r="T79" s="181" t="str">
        <f ca="1">IF(B79="","",IF(ISERROR(MATCH($J79,SorP!$B$1:$B$6226,0)),"",INDIRECT("'SorP'!$A$"&amp;MATCH($S79&amp;$J79,SorP!C:C,0))))</f>
        <v>CN-GD</v>
      </c>
      <c r="U79" s="201"/>
      <c r="V79" s="226">
        <f>IF(C79="",NA(),IF(OR(C79="Smelter not listed",C79="Smelter not yet identified"),MATCH($B79&amp;$D79,'Smelter Look-up'!$J:$J,0),MATCH($B79&amp;$C79,'Smelter Look-up'!$J:$J,0)))</f>
        <v>100</v>
      </c>
      <c r="X79" s="227">
        <f t="shared" si="12"/>
        <v>0</v>
      </c>
      <c r="AB79" s="228" t="str">
        <f t="shared" si="13"/>
        <v>GoldGuangdong Jinding Gold Limited</v>
      </c>
    </row>
    <row r="80" spans="1:28" s="227" customFormat="1" ht="409.5">
      <c r="A80" s="181"/>
      <c r="B80" s="182" t="s">
        <v>1119</v>
      </c>
      <c r="C80" s="186" t="s">
        <v>16033</v>
      </c>
      <c r="D80" s="230" t="s">
        <v>16033</v>
      </c>
      <c r="E80" s="182" t="s">
        <v>13474</v>
      </c>
      <c r="F80" s="182" t="str">
        <f ca="1">IF(ISERROR($V80),"",OFFSET('Smelter Look-up'!$E$4,$V80-4,0))</f>
        <v>CID002290</v>
      </c>
      <c r="G80" s="182" t="str">
        <f ca="1">IF(C80=$X$4,IF(ISERROR($V80),"Enter smelter details","RMI"),IF(ISERROR($V80),"",OFFSET('Smelter Look-up'!$F$4,$V80-4,0)))</f>
        <v>RMI</v>
      </c>
      <c r="H80" s="183" t="s">
        <v>16034</v>
      </c>
      <c r="I80" s="184" t="s">
        <v>2302</v>
      </c>
      <c r="J80" s="184" t="s">
        <v>4133</v>
      </c>
      <c r="K80" s="224"/>
      <c r="L80" s="224"/>
      <c r="M80" s="224"/>
      <c r="N80" s="224" t="s">
        <v>16035</v>
      </c>
      <c r="O80" s="224" t="s">
        <v>16036</v>
      </c>
      <c r="P80" s="185"/>
      <c r="Q80" s="225" t="s">
        <v>15868</v>
      </c>
      <c r="R80" s="182" t="str">
        <f ca="1">IF(ISERROR($V80),"",OFFSET('Smelter Look-up'!$C$4,$V80-4,0)&amp;"")</f>
        <v>SAFINA A.S.</v>
      </c>
      <c r="S80" s="181" t="str">
        <f t="shared" ca="1" si="11"/>
        <v>CZ</v>
      </c>
      <c r="T80" s="181" t="str">
        <f ca="1">IF(B80="","",IF(ISERROR(MATCH($J80,SorP!$B$1:$B$6226,0)),"",INDIRECT("'SorP'!$A$"&amp;MATCH($S80&amp;$J80,SorP!C:C,0))))</f>
        <v>CZ-20A</v>
      </c>
      <c r="U80" s="201"/>
      <c r="V80" s="226">
        <f>IF(C80="",NA(),IF(OR(C80="Smelter not listed",C80="Smelter not yet identified"),MATCH($B80&amp;$D80,'Smelter Look-up'!$J:$J,0),MATCH($B80&amp;$C80,'Smelter Look-up'!$J:$J,0)))</f>
        <v>236</v>
      </c>
      <c r="X80" s="227">
        <f t="shared" si="12"/>
        <v>0</v>
      </c>
      <c r="AB80" s="228" t="str">
        <f t="shared" si="13"/>
        <v>GoldSafina a.s.</v>
      </c>
    </row>
    <row r="81" spans="1:28" s="227" customFormat="1" ht="409.5">
      <c r="A81" s="181"/>
      <c r="B81" s="182" t="s">
        <v>1119</v>
      </c>
      <c r="C81" s="186" t="s">
        <v>2191</v>
      </c>
      <c r="D81" s="230" t="s">
        <v>2191</v>
      </c>
      <c r="E81" s="182" t="s">
        <v>1107</v>
      </c>
      <c r="F81" s="182" t="str">
        <f ca="1">IF(ISERROR($V81),"",OFFSET('Smelter Look-up'!$E$4,$V81-4,0))</f>
        <v>CID002282</v>
      </c>
      <c r="G81" s="182" t="str">
        <f ca="1">IF(C81=$X$4,IF(ISERROR($V81),"Enter smelter details","RMI"),IF(ISERROR($V81),"",OFFSET('Smelter Look-up'!$F$4,$V81-4,0)))</f>
        <v>RMI</v>
      </c>
      <c r="H81" s="183" t="s">
        <v>16037</v>
      </c>
      <c r="I81" s="184" t="s">
        <v>2295</v>
      </c>
      <c r="J81" s="184" t="s">
        <v>2193</v>
      </c>
      <c r="K81" s="224"/>
      <c r="L81" s="224"/>
      <c r="M81" s="224"/>
      <c r="N81" s="224" t="s">
        <v>15893</v>
      </c>
      <c r="O81" s="224" t="s">
        <v>16038</v>
      </c>
      <c r="P81" s="185"/>
      <c r="Q81" s="225"/>
      <c r="R81" s="182" t="str">
        <f ca="1">IF(ISERROR($V81),"",OFFSET('Smelter Look-up'!$C$4,$V81-4,0)&amp;"")</f>
        <v>Morris and Watson</v>
      </c>
      <c r="S81" s="181" t="str">
        <f t="shared" ca="1" si="11"/>
        <v>NZ</v>
      </c>
      <c r="T81" s="181" t="str">
        <f ca="1">IF(B81="","",IF(ISERROR(MATCH($J81,SorP!$B$1:$B$6226,0)),"",INDIRECT("'SorP'!$A$"&amp;MATCH($S81&amp;$J81,SorP!C:C,0))))</f>
        <v>NZ-AUK</v>
      </c>
      <c r="U81" s="201"/>
      <c r="V81" s="226">
        <f>IF(C81="",NA(),IF(OR(C81="Smelter not listed",C81="Smelter not yet identified"),MATCH($B81&amp;$D81,'Smelter Look-up'!$J:$J,0),MATCH($B81&amp;$C81,'Smelter Look-up'!$J:$J,0)))</f>
        <v>198</v>
      </c>
      <c r="X81" s="227">
        <f t="shared" si="12"/>
        <v>0</v>
      </c>
      <c r="AB81" s="228" t="str">
        <f t="shared" si="13"/>
        <v>GoldMorris and Watson</v>
      </c>
    </row>
    <row r="82" spans="1:28" s="227" customFormat="1" ht="409.5">
      <c r="A82" s="181"/>
      <c r="B82" s="182" t="s">
        <v>1119</v>
      </c>
      <c r="C82" s="186" t="s">
        <v>2479</v>
      </c>
      <c r="D82" s="230" t="s">
        <v>2479</v>
      </c>
      <c r="E82" s="182" t="s">
        <v>1090</v>
      </c>
      <c r="F82" s="182" t="str">
        <f ca="1">IF(ISERROR($V82),"",OFFSET('Smelter Look-up'!$E$4,$V82-4,0))</f>
        <v>CID002243</v>
      </c>
      <c r="G82" s="182" t="str">
        <f ca="1">IF(C82=$X$4,IF(ISERROR($V82),"Enter smelter details","RMI"),IF(ISERROR($V82),"",OFFSET('Smelter Look-up'!$F$4,$V82-4,0)))</f>
        <v>RMI</v>
      </c>
      <c r="H82" s="183" t="s">
        <v>16039</v>
      </c>
      <c r="I82" s="184" t="s">
        <v>1681</v>
      </c>
      <c r="J82" s="184" t="s">
        <v>13595</v>
      </c>
      <c r="K82" s="224"/>
      <c r="L82" s="224"/>
      <c r="M82" s="224"/>
      <c r="N82" s="224" t="s">
        <v>16040</v>
      </c>
      <c r="O82" s="224" t="s">
        <v>16041</v>
      </c>
      <c r="P82" s="185"/>
      <c r="Q82" s="225" t="s">
        <v>15868</v>
      </c>
      <c r="R82" s="182" t="str">
        <f ca="1">IF(ISERROR($V82),"",OFFSET('Smelter Look-up'!$C$4,$V82-4,0)&amp;"")</f>
        <v>Gold Refinery of Zijin Mining Group Co., Ltd.</v>
      </c>
      <c r="S82" s="181" t="str">
        <f t="shared" ca="1" si="11"/>
        <v>CN</v>
      </c>
      <c r="T82" s="181" t="str">
        <f ca="1">IF(B82="","",IF(ISERROR(MATCH($J82,SorP!$B$1:$B$6226,0)),"",INDIRECT("'SorP'!$A$"&amp;MATCH($S82&amp;$J82,SorP!C:C,0))))</f>
        <v>CN-FJ</v>
      </c>
      <c r="U82" s="201"/>
      <c r="V82" s="226">
        <f>IF(C82="",NA(),IF(OR(C82="Smelter not listed",C82="Smelter not yet identified"),MATCH($B82&amp;$D82,'Smelter Look-up'!$J:$J,0),MATCH($B82&amp;$C82,'Smelter Look-up'!$J:$J,0)))</f>
        <v>96</v>
      </c>
      <c r="X82" s="227">
        <f t="shared" si="12"/>
        <v>0</v>
      </c>
      <c r="AB82" s="228" t="str">
        <f t="shared" si="13"/>
        <v>GoldGold Refinery of Zijin Mining Group Co., Ltd.</v>
      </c>
    </row>
    <row r="83" spans="1:28" s="227" customFormat="1" ht="409.5">
      <c r="A83" s="181"/>
      <c r="B83" s="182" t="s">
        <v>1119</v>
      </c>
      <c r="C83" s="186" t="s">
        <v>1313</v>
      </c>
      <c r="D83" s="230" t="s">
        <v>1313</v>
      </c>
      <c r="E83" s="182" t="s">
        <v>1090</v>
      </c>
      <c r="F83" s="182" t="str">
        <f ca="1">IF(ISERROR($V83),"",OFFSET('Smelter Look-up'!$E$4,$V83-4,0))</f>
        <v>CID002224</v>
      </c>
      <c r="G83" s="182" t="str">
        <f ca="1">IF(C83=$X$4,IF(ISERROR($V83),"Enter smelter details","RMI"),IF(ISERROR($V83),"",OFFSET('Smelter Look-up'!$F$4,$V83-4,0)))</f>
        <v>RMI</v>
      </c>
      <c r="H83" s="183" t="s">
        <v>16042</v>
      </c>
      <c r="I83" s="184" t="s">
        <v>1678</v>
      </c>
      <c r="J83" s="184" t="s">
        <v>13598</v>
      </c>
      <c r="K83" s="224"/>
      <c r="L83" s="224"/>
      <c r="M83" s="224"/>
      <c r="N83" s="224" t="s">
        <v>16043</v>
      </c>
      <c r="O83" s="224" t="s">
        <v>16044</v>
      </c>
      <c r="P83" s="185"/>
      <c r="Q83" s="225" t="s">
        <v>15868</v>
      </c>
      <c r="R83" s="182" t="str">
        <f ca="1">IF(ISERROR($V83),"",OFFSET('Smelter Look-up'!$C$4,$V83-4,0)&amp;"")</f>
        <v>Zhongyuan Gold Smelter of Zhongjin Gold Corporation</v>
      </c>
      <c r="S83" s="181" t="str">
        <f t="shared" ca="1" si="11"/>
        <v>CN</v>
      </c>
      <c r="T83" s="181" t="str">
        <f ca="1">IF(B83="","",IF(ISERROR(MATCH($J83,SorP!$B$1:$B$6226,0)),"",INDIRECT("'SorP'!$A$"&amp;MATCH($S83&amp;$J83,SorP!C:C,0))))</f>
        <v>CN-HA</v>
      </c>
      <c r="U83" s="201"/>
      <c r="V83" s="226">
        <f>IF(C83="",NA(),IF(OR(C83="Smelter not listed",C83="Smelter not yet identified"),MATCH($B83&amp;$D83,'Smelter Look-up'!$J:$J,0),MATCH($B83&amp;$C83,'Smelter Look-up'!$J:$J,0)))</f>
        <v>327</v>
      </c>
      <c r="X83" s="227">
        <f t="shared" si="12"/>
        <v>0</v>
      </c>
      <c r="AB83" s="228" t="str">
        <f t="shared" si="13"/>
        <v>GoldZhongyuan Gold Smelter of Zhongjin Gold Corporation</v>
      </c>
    </row>
    <row r="84" spans="1:28" s="227" customFormat="1" ht="409.5">
      <c r="A84" s="181"/>
      <c r="B84" s="182" t="s">
        <v>1119</v>
      </c>
      <c r="C84" s="186" t="s">
        <v>2149</v>
      </c>
      <c r="D84" s="230" t="s">
        <v>2149</v>
      </c>
      <c r="E84" s="182" t="s">
        <v>1098</v>
      </c>
      <c r="F84" s="182" t="str">
        <f ca="1">IF(ISERROR($V84),"",OFFSET('Smelter Look-up'!$E$4,$V84-4,0))</f>
        <v>CID002129</v>
      </c>
      <c r="G84" s="182" t="str">
        <f ca="1">IF(C84=$X$4,IF(ISERROR($V84),"Enter smelter details","RMI"),IF(ISERROR($V84),"",OFFSET('Smelter Look-up'!$F$4,$V84-4,0)))</f>
        <v>RMI</v>
      </c>
      <c r="H84" s="183" t="s">
        <v>16045</v>
      </c>
      <c r="I84" s="184" t="s">
        <v>1677</v>
      </c>
      <c r="J84" s="184" t="s">
        <v>1656</v>
      </c>
      <c r="K84" s="224"/>
      <c r="L84" s="224"/>
      <c r="M84" s="224"/>
      <c r="N84" s="224" t="s">
        <v>16046</v>
      </c>
      <c r="O84" s="224" t="s">
        <v>16047</v>
      </c>
      <c r="P84" s="185"/>
      <c r="Q84" s="225" t="s">
        <v>15868</v>
      </c>
      <c r="R84" s="182" t="str">
        <f ca="1">IF(ISERROR($V84),"",OFFSET('Smelter Look-up'!$C$4,$V84-4,0)&amp;"")</f>
        <v>Yokohama Metal Co., Ltd.</v>
      </c>
      <c r="S84" s="181" t="str">
        <f t="shared" ca="1" si="11"/>
        <v>JP</v>
      </c>
      <c r="T84" s="181" t="str">
        <f ca="1">IF(B84="","",IF(ISERROR(MATCH($J84,SorP!$B$1:$B$6226,0)),"",INDIRECT("'SorP'!$A$"&amp;MATCH($S84&amp;$J84,SorP!C:C,0))))</f>
        <v>JP-14</v>
      </c>
      <c r="U84" s="201"/>
      <c r="V84" s="226">
        <f>IF(C84="",NA(),IF(OR(C84="Smelter not listed",C84="Smelter not yet identified"),MATCH($B84&amp;$D84,'Smelter Look-up'!$J:$J,0),MATCH($B84&amp;$C84,'Smelter Look-up'!$J:$J,0)))</f>
        <v>317</v>
      </c>
      <c r="X84" s="227">
        <f t="shared" si="12"/>
        <v>0</v>
      </c>
      <c r="AB84" s="228" t="str">
        <f t="shared" si="13"/>
        <v>GoldYokohama Metal Co., Ltd.</v>
      </c>
    </row>
    <row r="85" spans="1:28" s="227" customFormat="1" ht="409.5">
      <c r="A85" s="181"/>
      <c r="B85" s="182" t="s">
        <v>1119</v>
      </c>
      <c r="C85" s="186" t="s">
        <v>12904</v>
      </c>
      <c r="D85" s="230" t="s">
        <v>12904</v>
      </c>
      <c r="E85" s="182" t="s">
        <v>1098</v>
      </c>
      <c r="F85" s="182" t="str">
        <f ca="1">IF(ISERROR($V85),"",OFFSET('Smelter Look-up'!$E$4,$V85-4,0))</f>
        <v>CID002100</v>
      </c>
      <c r="G85" s="182" t="str">
        <f ca="1">IF(C85=$X$4,IF(ISERROR($V85),"Enter smelter details","RMI"),IF(ISERROR($V85),"",OFFSET('Smelter Look-up'!$F$4,$V85-4,0)))</f>
        <v>RMI</v>
      </c>
      <c r="H85" s="183" t="s">
        <v>16048</v>
      </c>
      <c r="I85" s="184" t="s">
        <v>12918</v>
      </c>
      <c r="J85" s="184" t="s">
        <v>6605</v>
      </c>
      <c r="K85" s="224"/>
      <c r="L85" s="224"/>
      <c r="M85" s="224"/>
      <c r="N85" s="224" t="s">
        <v>16049</v>
      </c>
      <c r="O85" s="224" t="s">
        <v>16050</v>
      </c>
      <c r="P85" s="185"/>
      <c r="Q85" s="225" t="s">
        <v>15868</v>
      </c>
      <c r="R85" s="182" t="str">
        <f ca="1">IF(ISERROR($V85),"",OFFSET('Smelter Look-up'!$C$4,$V85-4,0)&amp;"")</f>
        <v>Yamakin Co., Ltd.</v>
      </c>
      <c r="S85" s="181" t="str">
        <f t="shared" ca="1" si="11"/>
        <v>JP</v>
      </c>
      <c r="T85" s="181" t="str">
        <f ca="1">IF(B85="","",IF(ISERROR(MATCH($J85,SorP!$B$1:$B$6226,0)),"",INDIRECT("'SorP'!$A$"&amp;MATCH($S85&amp;$J85,SorP!C:C,0))))</f>
        <v>JP-39</v>
      </c>
      <c r="U85" s="201"/>
      <c r="V85" s="226">
        <f>IF(C85="",NA(),IF(OR(C85="Smelter not listed",C85="Smelter not yet identified"),MATCH($B85&amp;$D85,'Smelter Look-up'!$J:$J,0),MATCH($B85&amp;$C85,'Smelter Look-up'!$J:$J,0)))</f>
        <v>311</v>
      </c>
      <c r="X85" s="227">
        <f t="shared" si="12"/>
        <v>0</v>
      </c>
      <c r="AB85" s="228" t="str">
        <f t="shared" si="13"/>
        <v>GoldYamakin Co., Ltd.</v>
      </c>
    </row>
    <row r="86" spans="1:28" s="227" customFormat="1" ht="409.5">
      <c r="A86" s="181"/>
      <c r="B86" s="182" t="s">
        <v>1119</v>
      </c>
      <c r="C86" s="186" t="s">
        <v>2471</v>
      </c>
      <c r="D86" s="230" t="s">
        <v>2471</v>
      </c>
      <c r="E86" s="182" t="s">
        <v>1083</v>
      </c>
      <c r="F86" s="182" t="str">
        <f ca="1">IF(ISERROR($V86),"",OFFSET('Smelter Look-up'!$E$4,$V86-4,0))</f>
        <v>CID002030</v>
      </c>
      <c r="G86" s="182" t="str">
        <f ca="1">IF(C86=$X$4,IF(ISERROR($V86),"Enter smelter details","RMI"),IF(ISERROR($V86),"",OFFSET('Smelter Look-up'!$F$4,$V86-4,0)))</f>
        <v>RMI</v>
      </c>
      <c r="H86" s="183" t="s">
        <v>16051</v>
      </c>
      <c r="I86" s="184" t="s">
        <v>1671</v>
      </c>
      <c r="J86" s="184" t="s">
        <v>1672</v>
      </c>
      <c r="K86" s="224"/>
      <c r="L86" s="224"/>
      <c r="M86" s="224"/>
      <c r="N86" s="224" t="s">
        <v>16052</v>
      </c>
      <c r="O86" s="224" t="s">
        <v>16053</v>
      </c>
      <c r="P86" s="185"/>
      <c r="Q86" s="225" t="s">
        <v>15868</v>
      </c>
      <c r="R86" s="182" t="str">
        <f ca="1">IF(ISERROR($V86),"",OFFSET('Smelter Look-up'!$C$4,$V86-4,0)&amp;"")</f>
        <v>Western Australian Mint (T/a The Perth Mint)</v>
      </c>
      <c r="S86" s="181" t="str">
        <f t="shared" ca="1" si="11"/>
        <v>AU</v>
      </c>
      <c r="T86" s="181" t="str">
        <f ca="1">IF(B86="","",IF(ISERROR(MATCH($J86,SorP!$B$1:$B$6226,0)),"",INDIRECT("'SorP'!$A$"&amp;MATCH($S86&amp;$J86,SorP!C:C,0))))</f>
        <v>AU-WA</v>
      </c>
      <c r="U86" s="201"/>
      <c r="V86" s="226">
        <f>IF(C86="",NA(),IF(OR(C86="Smelter not listed",C86="Smelter not yet identified"),MATCH($B86&amp;$D86,'Smelter Look-up'!$J:$J,0),MATCH($B86&amp;$C86,'Smelter Look-up'!$J:$J,0)))</f>
        <v>307</v>
      </c>
      <c r="X86" s="227">
        <f t="shared" si="12"/>
        <v>0</v>
      </c>
      <c r="AB86" s="228" t="str">
        <f t="shared" si="13"/>
        <v>GoldWestern Australian Mint (T/a The Perth Mint)</v>
      </c>
    </row>
    <row r="87" spans="1:28" s="227" customFormat="1" ht="409.5">
      <c r="A87" s="181"/>
      <c r="B87" s="182" t="s">
        <v>1119</v>
      </c>
      <c r="C87" s="186" t="s">
        <v>2316</v>
      </c>
      <c r="D87" s="230" t="s">
        <v>2316</v>
      </c>
      <c r="E87" s="182" t="s">
        <v>1088</v>
      </c>
      <c r="F87" s="182" t="str">
        <f ca="1">IF(ISERROR($V87),"",OFFSET('Smelter Look-up'!$E$4,$V87-4,0))</f>
        <v>CID002003</v>
      </c>
      <c r="G87" s="182" t="str">
        <f ca="1">IF(C87=$X$4,IF(ISERROR($V87),"Enter smelter details","RMI"),IF(ISERROR($V87),"",OFFSET('Smelter Look-up'!$F$4,$V87-4,0)))</f>
        <v>RMI</v>
      </c>
      <c r="H87" s="183" t="s">
        <v>16054</v>
      </c>
      <c r="I87" s="184" t="s">
        <v>1670</v>
      </c>
      <c r="J87" s="184" t="s">
        <v>1542</v>
      </c>
      <c r="K87" s="224"/>
      <c r="L87" s="224"/>
      <c r="M87" s="224"/>
      <c r="N87" s="224" t="s">
        <v>16055</v>
      </c>
      <c r="O87" s="224" t="s">
        <v>16056</v>
      </c>
      <c r="P87" s="185"/>
      <c r="Q87" s="225" t="s">
        <v>15868</v>
      </c>
      <c r="R87" s="182" t="str">
        <f ca="1">IF(ISERROR($V87),"",OFFSET('Smelter Look-up'!$C$4,$V87-4,0)&amp;"")</f>
        <v>Valcambi S.A.</v>
      </c>
      <c r="S87" s="181" t="str">
        <f t="shared" ca="1" si="11"/>
        <v>CH</v>
      </c>
      <c r="T87" s="181" t="str">
        <f ca="1">IF(B87="","",IF(ISERROR(MATCH($J87,SorP!$B$1:$B$6226,0)),"",INDIRECT("'SorP'!$A$"&amp;MATCH($S87&amp;$J87,SorP!C:C,0))))</f>
        <v>CH-TI</v>
      </c>
      <c r="U87" s="201"/>
      <c r="V87" s="226">
        <f>IF(C87="",NA(),IF(OR(C87="Smelter not listed",C87="Smelter not yet identified"),MATCH($B87&amp;$D87,'Smelter Look-up'!$J:$J,0),MATCH($B87&amp;$C87,'Smelter Look-up'!$J:$J,0)))</f>
        <v>305</v>
      </c>
      <c r="X87" s="227">
        <f t="shared" si="12"/>
        <v>0</v>
      </c>
      <c r="AB87" s="228" t="str">
        <f t="shared" si="13"/>
        <v>GoldValcambi S.A.</v>
      </c>
    </row>
    <row r="88" spans="1:28" s="227" customFormat="1" ht="409.5">
      <c r="A88" s="181"/>
      <c r="B88" s="182" t="s">
        <v>1119</v>
      </c>
      <c r="C88" s="186" t="s">
        <v>810</v>
      </c>
      <c r="D88" s="230" t="s">
        <v>810</v>
      </c>
      <c r="E88" s="182" t="s">
        <v>2415</v>
      </c>
      <c r="F88" s="182" t="str">
        <f ca="1">IF(ISERROR($V88),"",OFFSET('Smelter Look-up'!$E$4,$V88-4,0))</f>
        <v>CID001993</v>
      </c>
      <c r="G88" s="182" t="str">
        <f ca="1">IF(C88=$X$4,IF(ISERROR($V88),"Enter smelter details","RMI"),IF(ISERROR($V88),"",OFFSET('Smelter Look-up'!$F$4,$V88-4,0)))</f>
        <v>RMI</v>
      </c>
      <c r="H88" s="183" t="s">
        <v>16057</v>
      </c>
      <c r="I88" s="184" t="s">
        <v>1669</v>
      </c>
      <c r="J88" s="184" t="s">
        <v>1609</v>
      </c>
      <c r="K88" s="224"/>
      <c r="L88" s="224"/>
      <c r="M88" s="224"/>
      <c r="N88" s="224" t="s">
        <v>16058</v>
      </c>
      <c r="O88" s="224" t="s">
        <v>16059</v>
      </c>
      <c r="P88" s="185"/>
      <c r="Q88" s="225" t="s">
        <v>15868</v>
      </c>
      <c r="R88" s="182" t="str">
        <f ca="1">IF(ISERROR($V88),"",OFFSET('Smelter Look-up'!$C$4,$V88-4,0)&amp;"")</f>
        <v>United Precious Metal Refining, Inc.</v>
      </c>
      <c r="S88" s="181" t="str">
        <f t="shared" ca="1" si="11"/>
        <v>US</v>
      </c>
      <c r="T88" s="181" t="str">
        <f ca="1">IF(B88="","",IF(ISERROR(MATCH($J88,SorP!$B$1:$B$6226,0)),"",INDIRECT("'SorP'!$A$"&amp;MATCH($S88&amp;$J88,SorP!C:C,0))))</f>
        <v>US-NY</v>
      </c>
      <c r="U88" s="201"/>
      <c r="V88" s="226">
        <f>IF(C88="",NA(),IF(OR(C88="Smelter not listed",C88="Smelter not yet identified"),MATCH($B88&amp;$D88,'Smelter Look-up'!$J:$J,0),MATCH($B88&amp;$C88,'Smelter Look-up'!$J:$J,0)))</f>
        <v>304</v>
      </c>
      <c r="X88" s="227">
        <f t="shared" si="12"/>
        <v>0</v>
      </c>
      <c r="AB88" s="228" t="str">
        <f t="shared" si="13"/>
        <v>GoldUnited Precious Metal Refining, Inc.</v>
      </c>
    </row>
    <row r="89" spans="1:28" s="227" customFormat="1" ht="409.5">
      <c r="A89" s="181"/>
      <c r="B89" s="182" t="s">
        <v>1119</v>
      </c>
      <c r="C89" s="186" t="s">
        <v>2314</v>
      </c>
      <c r="D89" s="230" t="s">
        <v>2314</v>
      </c>
      <c r="E89" s="182" t="s">
        <v>1085</v>
      </c>
      <c r="F89" s="182" t="str">
        <f ca="1">IF(ISERROR($V89),"",OFFSET('Smelter Look-up'!$E$4,$V89-4,0))</f>
        <v>CID001980</v>
      </c>
      <c r="G89" s="182" t="str">
        <f ca="1">IF(C89=$X$4,IF(ISERROR($V89),"Enter smelter details","RMI"),IF(ISERROR($V89),"",OFFSET('Smelter Look-up'!$F$4,$V89-4,0)))</f>
        <v>RMI</v>
      </c>
      <c r="H89" s="183" t="s">
        <v>16060</v>
      </c>
      <c r="I89" s="184" t="s">
        <v>1667</v>
      </c>
      <c r="J89" s="184" t="s">
        <v>3135</v>
      </c>
      <c r="K89" s="224"/>
      <c r="L89" s="224"/>
      <c r="M89" s="224"/>
      <c r="N89" s="224" t="s">
        <v>16061</v>
      </c>
      <c r="O89" s="224" t="s">
        <v>16062</v>
      </c>
      <c r="P89" s="185"/>
      <c r="Q89" s="225" t="s">
        <v>15868</v>
      </c>
      <c r="R89" s="182" t="str">
        <f ca="1">IF(ISERROR($V89),"",OFFSET('Smelter Look-up'!$C$4,$V89-4,0)&amp;"")</f>
        <v>Umicore S.A. Business Unit Precious Metals Refining</v>
      </c>
      <c r="S89" s="181" t="str">
        <f t="shared" ca="1" si="11"/>
        <v>BE</v>
      </c>
      <c r="T89" s="181" t="str">
        <f ca="1">IF(B89="","",IF(ISERROR(MATCH($J89,SorP!$B$1:$B$6226,0)),"",INDIRECT("'SorP'!$A$"&amp;MATCH($S89&amp;$J89,SorP!C:C,0))))</f>
        <v>BE-VAN</v>
      </c>
      <c r="U89" s="201"/>
      <c r="V89" s="226">
        <f>IF(C89="",NA(),IF(OR(C89="Smelter not listed",C89="Smelter not yet identified"),MATCH($B89&amp;$D89,'Smelter Look-up'!$J:$J,0),MATCH($B89&amp;$C89,'Smelter Look-up'!$J:$J,0)))</f>
        <v>303</v>
      </c>
      <c r="X89" s="227">
        <f t="shared" si="12"/>
        <v>0</v>
      </c>
      <c r="AB89" s="228" t="str">
        <f t="shared" si="13"/>
        <v>GoldUmicore S.A. Business Unit Precious Metals Refining</v>
      </c>
    </row>
    <row r="90" spans="1:28" s="227" customFormat="1" ht="409.5">
      <c r="A90" s="181"/>
      <c r="B90" s="182" t="s">
        <v>1119</v>
      </c>
      <c r="C90" s="186" t="s">
        <v>606</v>
      </c>
      <c r="D90" s="230" t="s">
        <v>606</v>
      </c>
      <c r="E90" s="182" t="s">
        <v>1101</v>
      </c>
      <c r="F90" s="182" t="str">
        <f ca="1">IF(ISERROR($V90),"",OFFSET('Smelter Look-up'!$E$4,$V90-4,0))</f>
        <v>CID001955</v>
      </c>
      <c r="G90" s="182" t="str">
        <f ca="1">IF(C90=$X$4,IF(ISERROR($V90),"Enter smelter details","RMI"),IF(ISERROR($V90),"",OFFSET('Smelter Look-up'!$F$4,$V90-4,0)))</f>
        <v>RMI</v>
      </c>
      <c r="H90" s="183" t="s">
        <v>16063</v>
      </c>
      <c r="I90" s="184" t="s">
        <v>1665</v>
      </c>
      <c r="J90" s="184" t="s">
        <v>12847</v>
      </c>
      <c r="K90" s="224"/>
      <c r="L90" s="224"/>
      <c r="M90" s="224"/>
      <c r="N90" s="224" t="s">
        <v>16064</v>
      </c>
      <c r="O90" s="224" t="s">
        <v>16065</v>
      </c>
      <c r="P90" s="185"/>
      <c r="Q90" s="225"/>
      <c r="R90" s="182" t="str">
        <f ca="1">IF(ISERROR($V90),"",OFFSET('Smelter Look-up'!$C$4,$V90-4,0)&amp;"")</f>
        <v>Torecom</v>
      </c>
      <c r="S90" s="181" t="str">
        <f t="shared" ca="1" si="11"/>
        <v>KR</v>
      </c>
      <c r="T90" s="181" t="str">
        <f ca="1">IF(B90="","",IF(ISERROR(MATCH($J90,SorP!$B$1:$B$6226,0)),"",INDIRECT("'SorP'!$A$"&amp;MATCH($S90&amp;$J90,SorP!C:C,0))))</f>
        <v>KR-44</v>
      </c>
      <c r="U90" s="201"/>
      <c r="V90" s="226">
        <f>IF(C90="",NA(),IF(OR(C90="Smelter not listed",C90="Smelter not yet identified"),MATCH($B90&amp;$D90,'Smelter Look-up'!$J:$J,0),MATCH($B90&amp;$C90,'Smelter Look-up'!$J:$J,0)))</f>
        <v>299</v>
      </c>
      <c r="X90" s="227">
        <f t="shared" si="12"/>
        <v>0</v>
      </c>
      <c r="AB90" s="228" t="str">
        <f t="shared" si="13"/>
        <v>GoldTorecom</v>
      </c>
    </row>
    <row r="91" spans="1:28" s="227" customFormat="1" ht="409.5">
      <c r="A91" s="181"/>
      <c r="B91" s="182" t="s">
        <v>1119</v>
      </c>
      <c r="C91" s="186" t="s">
        <v>2181</v>
      </c>
      <c r="D91" s="230" t="s">
        <v>2181</v>
      </c>
      <c r="E91" s="182" t="s">
        <v>1090</v>
      </c>
      <c r="F91" s="182" t="str">
        <f ca="1">IF(ISERROR($V91),"",OFFSET('Smelter Look-up'!$E$4,$V91-4,0))</f>
        <v>CID001947</v>
      </c>
      <c r="G91" s="182" t="str">
        <f ca="1">IF(C91=$X$4,IF(ISERROR($V91),"Enter smelter details","RMI"),IF(ISERROR($V91),"",OFFSET('Smelter Look-up'!$F$4,$V91-4,0)))</f>
        <v>RMI</v>
      </c>
      <c r="H91" s="183" t="s">
        <v>16066</v>
      </c>
      <c r="I91" s="184" t="s">
        <v>1662</v>
      </c>
      <c r="J91" s="184" t="s">
        <v>13594</v>
      </c>
      <c r="K91" s="224"/>
      <c r="L91" s="224"/>
      <c r="M91" s="224"/>
      <c r="N91" s="224" t="s">
        <v>15893</v>
      </c>
      <c r="O91" s="224" t="s">
        <v>16067</v>
      </c>
      <c r="P91" s="185"/>
      <c r="Q91" s="225"/>
      <c r="R91" s="182" t="str">
        <f ca="1">IF(ISERROR($V91),"",OFFSET('Smelter Look-up'!$C$4,$V91-4,0)&amp;"")</f>
        <v>Tongling Nonferrous Metals Group Co., Ltd.</v>
      </c>
      <c r="S91" s="181" t="str">
        <f t="shared" ca="1" si="11"/>
        <v>CN</v>
      </c>
      <c r="T91" s="181" t="str">
        <f ca="1">IF(B91="","",IF(ISERROR(MATCH($J91,SorP!$B$1:$B$6226,0)),"",INDIRECT("'SorP'!$A$"&amp;MATCH($S91&amp;$J91,SorP!C:C,0))))</f>
        <v>CN-AH</v>
      </c>
      <c r="U91" s="201"/>
      <c r="V91" s="226">
        <f>IF(C91="",NA(),IF(OR(C91="Smelter not listed",C91="Smelter not yet identified"),MATCH($B91&amp;$D91,'Smelter Look-up'!$J:$J,0),MATCH($B91&amp;$C91,'Smelter Look-up'!$J:$J,0)))</f>
        <v>295</v>
      </c>
      <c r="X91" s="227">
        <f t="shared" si="12"/>
        <v>0</v>
      </c>
      <c r="AB91" s="228" t="str">
        <f t="shared" si="13"/>
        <v>GoldTongling Nonferrous Metals Group Co., Ltd.</v>
      </c>
    </row>
    <row r="92" spans="1:28" s="227" customFormat="1" ht="409.5">
      <c r="A92" s="181"/>
      <c r="B92" s="182" t="s">
        <v>1119</v>
      </c>
      <c r="C92" s="186" t="s">
        <v>2147</v>
      </c>
      <c r="D92" s="230" t="s">
        <v>2147</v>
      </c>
      <c r="E92" s="182" t="s">
        <v>1098</v>
      </c>
      <c r="F92" s="182" t="str">
        <f ca="1">IF(ISERROR($V92),"",OFFSET('Smelter Look-up'!$E$4,$V92-4,0))</f>
        <v>CID001938</v>
      </c>
      <c r="G92" s="182" t="str">
        <f ca="1">IF(C92=$X$4,IF(ISERROR($V92),"Enter smelter details","RMI"),IF(ISERROR($V92),"",OFFSET('Smelter Look-up'!$F$4,$V92-4,0)))</f>
        <v>RMI</v>
      </c>
      <c r="H92" s="183" t="s">
        <v>16068</v>
      </c>
      <c r="I92" s="184" t="s">
        <v>1661</v>
      </c>
      <c r="J92" s="184" t="s">
        <v>1573</v>
      </c>
      <c r="K92" s="224"/>
      <c r="L92" s="224"/>
      <c r="M92" s="224"/>
      <c r="N92" s="224" t="s">
        <v>16069</v>
      </c>
      <c r="O92" s="224" t="s">
        <v>16070</v>
      </c>
      <c r="P92" s="185"/>
      <c r="Q92" s="225" t="s">
        <v>15868</v>
      </c>
      <c r="R92" s="182" t="str">
        <f ca="1">IF(ISERROR($V92),"",OFFSET('Smelter Look-up'!$C$4,$V92-4,0)&amp;"")</f>
        <v>Tokuriki Honten Co., Ltd.</v>
      </c>
      <c r="S92" s="181" t="str">
        <f t="shared" ca="1" si="11"/>
        <v>JP</v>
      </c>
      <c r="T92" s="181" t="str">
        <f ca="1">IF(B92="","",IF(ISERROR(MATCH($J92,SorP!$B$1:$B$6226,0)),"",INDIRECT("'SorP'!$A$"&amp;MATCH($S92&amp;$J92,SorP!C:C,0))))</f>
        <v>JP-11</v>
      </c>
      <c r="U92" s="201"/>
      <c r="V92" s="226">
        <f>IF(C92="",NA(),IF(OR(C92="Smelter not listed",C92="Smelter not yet identified"),MATCH($B92&amp;$D92,'Smelter Look-up'!$J:$J,0),MATCH($B92&amp;$C92,'Smelter Look-up'!$J:$J,0)))</f>
        <v>294</v>
      </c>
      <c r="X92" s="227">
        <f t="shared" si="12"/>
        <v>0</v>
      </c>
      <c r="AB92" s="228" t="str">
        <f t="shared" si="13"/>
        <v>GoldTokuriki Honten Co., Ltd.</v>
      </c>
    </row>
    <row r="93" spans="1:28" s="227" customFormat="1" ht="409.5">
      <c r="A93" s="181"/>
      <c r="B93" s="182" t="s">
        <v>1119</v>
      </c>
      <c r="C93" s="186" t="s">
        <v>16071</v>
      </c>
      <c r="D93" s="230" t="s">
        <v>16071</v>
      </c>
      <c r="E93" s="182" t="s">
        <v>1090</v>
      </c>
      <c r="F93" s="182" t="str">
        <f ca="1">IF(ISERROR($V93),"",OFFSET('Smelter Look-up'!$E$4,$V93-4,0))</f>
        <v>CID001916</v>
      </c>
      <c r="G93" s="182" t="str">
        <f ca="1">IF(C93=$X$4,IF(ISERROR($V93),"Enter smelter details","RMI"),IF(ISERROR($V93),"",OFFSET('Smelter Look-up'!$F$4,$V93-4,0)))</f>
        <v>RMI</v>
      </c>
      <c r="H93" s="183" t="s">
        <v>16072</v>
      </c>
      <c r="I93" s="184" t="s">
        <v>1647</v>
      </c>
      <c r="J93" s="184" t="s">
        <v>13597</v>
      </c>
      <c r="K93" s="224"/>
      <c r="L93" s="224"/>
      <c r="M93" s="224"/>
      <c r="N93" s="224" t="s">
        <v>16073</v>
      </c>
      <c r="O93" s="224" t="s">
        <v>16074</v>
      </c>
      <c r="P93" s="185"/>
      <c r="Q93" s="225" t="s">
        <v>15868</v>
      </c>
      <c r="R93" s="182" t="str">
        <f ca="1">IF(ISERROR($V93),"",OFFSET('Smelter Look-up'!$C$4,$V93-4,0)&amp;"")</f>
        <v>Shandong Gold Smelting Co., Ltd.</v>
      </c>
      <c r="S93" s="181" t="str">
        <f t="shared" ca="1" si="11"/>
        <v>CN</v>
      </c>
      <c r="T93" s="181" t="str">
        <f ca="1">IF(B93="","",IF(ISERROR(MATCH($J93,SorP!$B$1:$B$6226,0)),"",INDIRECT("'SorP'!$A$"&amp;MATCH($S93&amp;$J93,SorP!C:C,0))))</f>
        <v>CN-SD</v>
      </c>
      <c r="U93" s="201"/>
      <c r="V93" s="226">
        <f>IF(C93="",NA(),IF(OR(C93="Smelter not listed",C93="Smelter not yet identified"),MATCH($B93&amp;$D93,'Smelter Look-up'!$J:$J,0),MATCH($B93&amp;$C93,'Smelter Look-up'!$J:$J,0)))</f>
        <v>249</v>
      </c>
      <c r="X93" s="227">
        <f t="shared" si="12"/>
        <v>0</v>
      </c>
      <c r="AB93" s="228" t="str">
        <f t="shared" si="13"/>
        <v>GoldShandong gold smelting Co., Ltd.</v>
      </c>
    </row>
    <row r="94" spans="1:28" s="227" customFormat="1" ht="409.5">
      <c r="A94" s="181"/>
      <c r="B94" s="182" t="s">
        <v>1119</v>
      </c>
      <c r="C94" s="186" t="s">
        <v>2200</v>
      </c>
      <c r="D94" s="230" t="s">
        <v>2200</v>
      </c>
      <c r="E94" s="182" t="s">
        <v>1090</v>
      </c>
      <c r="F94" s="182" t="str">
        <f ca="1">IF(ISERROR($V94),"",OFFSET('Smelter Look-up'!$E$4,$V94-4,0))</f>
        <v>CID001909</v>
      </c>
      <c r="G94" s="182" t="str">
        <f ca="1">IF(C94=$X$4,IF(ISERROR($V94),"Enter smelter details","RMI"),IF(ISERROR($V94),"",OFFSET('Smelter Look-up'!$F$4,$V94-4,0)))</f>
        <v>RMI</v>
      </c>
      <c r="H94" s="183" t="s">
        <v>16075</v>
      </c>
      <c r="I94" s="184" t="s">
        <v>1651</v>
      </c>
      <c r="J94" s="184" t="s">
        <v>13603</v>
      </c>
      <c r="K94" s="224"/>
      <c r="L94" s="224"/>
      <c r="M94" s="224"/>
      <c r="N94" s="224" t="s">
        <v>15893</v>
      </c>
      <c r="O94" s="224" t="s">
        <v>16076</v>
      </c>
      <c r="P94" s="185"/>
      <c r="Q94" s="225" t="s">
        <v>15868</v>
      </c>
      <c r="R94" s="182" t="str">
        <f ca="1">IF(ISERROR($V94),"",OFFSET('Smelter Look-up'!$C$4,$V94-4,0)&amp;"")</f>
        <v>Great Wall Precious Metals Co., Ltd. of CBPM</v>
      </c>
      <c r="S94" s="181" t="str">
        <f t="shared" ca="1" si="11"/>
        <v>CN</v>
      </c>
      <c r="T94" s="181" t="str">
        <f ca="1">IF(B94="","",IF(ISERROR(MATCH($J94,SorP!$B$1:$B$6226,0)),"",INDIRECT("'SorP'!$A$"&amp;MATCH($S94&amp;$J94,SorP!C:C,0))))</f>
        <v>CN-SC</v>
      </c>
      <c r="U94" s="201"/>
      <c r="V94" s="226">
        <f>IF(C94="",NA(),IF(OR(C94="Smelter not listed",C94="Smelter not yet identified"),MATCH($B94&amp;$D94,'Smelter Look-up'!$J:$J,0),MATCH($B94&amp;$C94,'Smelter Look-up'!$J:$J,0)))</f>
        <v>98</v>
      </c>
      <c r="X94" s="227">
        <f t="shared" si="12"/>
        <v>0</v>
      </c>
      <c r="AB94" s="228" t="str">
        <f t="shared" si="13"/>
        <v>GoldGreat Wall Precious Metals Co., Ltd. of CBPM</v>
      </c>
    </row>
    <row r="95" spans="1:28" s="227" customFormat="1" ht="409.5">
      <c r="A95" s="181"/>
      <c r="B95" s="182" t="s">
        <v>1119</v>
      </c>
      <c r="C95" s="186" t="s">
        <v>1221</v>
      </c>
      <c r="D95" s="230" t="s">
        <v>1221</v>
      </c>
      <c r="E95" s="182" t="s">
        <v>1098</v>
      </c>
      <c r="F95" s="182" t="str">
        <f ca="1">IF(ISERROR($V95),"",OFFSET('Smelter Look-up'!$E$4,$V95-4,0))</f>
        <v>CID001875</v>
      </c>
      <c r="G95" s="182" t="str">
        <f ca="1">IF(C95=$X$4,IF(ISERROR($V95),"Enter smelter details","RMI"),IF(ISERROR($V95),"",OFFSET('Smelter Look-up'!$F$4,$V95-4,0)))</f>
        <v>RMI</v>
      </c>
      <c r="H95" s="183" t="s">
        <v>16077</v>
      </c>
      <c r="I95" s="184" t="s">
        <v>1655</v>
      </c>
      <c r="J95" s="184" t="s">
        <v>1656</v>
      </c>
      <c r="K95" s="224"/>
      <c r="L95" s="224"/>
      <c r="M95" s="224"/>
      <c r="N95" s="224" t="s">
        <v>16078</v>
      </c>
      <c r="O95" s="224" t="s">
        <v>16079</v>
      </c>
      <c r="P95" s="185"/>
      <c r="Q95" s="225" t="s">
        <v>15868</v>
      </c>
      <c r="R95" s="182" t="str">
        <f ca="1">IF(ISERROR($V95),"",OFFSET('Smelter Look-up'!$C$4,$V95-4,0)&amp;"")</f>
        <v>Tanaka Kikinzoku Kogyo K.K.</v>
      </c>
      <c r="S95" s="181" t="str">
        <f t="shared" ca="1" si="11"/>
        <v>JP</v>
      </c>
      <c r="T95" s="181" t="str">
        <f ca="1">IF(B95="","",IF(ISERROR(MATCH($J95,SorP!$B$1:$B$6226,0)),"",INDIRECT("'SorP'!$A$"&amp;MATCH($S95&amp;$J95,SorP!C:C,0))))</f>
        <v>JP-14</v>
      </c>
      <c r="U95" s="201"/>
      <c r="V95" s="226">
        <f>IF(C95="",NA(),IF(OR(C95="Smelter not listed",C95="Smelter not yet identified"),MATCH($B95&amp;$D95,'Smelter Look-up'!$J:$J,0),MATCH($B95&amp;$C95,'Smelter Look-up'!$J:$J,0)))</f>
        <v>289</v>
      </c>
      <c r="X95" s="227">
        <f t="shared" si="12"/>
        <v>0</v>
      </c>
      <c r="AB95" s="228" t="str">
        <f t="shared" si="13"/>
        <v>GoldTanaka Kikinzoku Kogyo K.K.</v>
      </c>
    </row>
    <row r="96" spans="1:28" s="227" customFormat="1" ht="408">
      <c r="A96" s="181"/>
      <c r="B96" s="182" t="s">
        <v>1119</v>
      </c>
      <c r="C96" s="186" t="s">
        <v>15423</v>
      </c>
      <c r="D96" s="230" t="s">
        <v>15423</v>
      </c>
      <c r="E96" s="182" t="s">
        <v>2414</v>
      </c>
      <c r="F96" s="182" t="str">
        <f ca="1">IF(ISERROR($V96),"",OFFSET('Smelter Look-up'!$E$4,$V96-4,0))</f>
        <v>CID001810</v>
      </c>
      <c r="G96" s="182" t="str">
        <f ca="1">IF(C96=$X$4,IF(ISERROR($V96),"Enter smelter details","RMI"),IF(ISERROR($V96),"",OFFSET('Smelter Look-up'!$F$4,$V96-4,0)))</f>
        <v>RMI</v>
      </c>
      <c r="H96" s="183" t="s">
        <v>16080</v>
      </c>
      <c r="I96" s="184" t="s">
        <v>1691</v>
      </c>
      <c r="J96" s="184" t="s">
        <v>1691</v>
      </c>
      <c r="K96" s="224"/>
      <c r="L96" s="224"/>
      <c r="M96" s="224"/>
      <c r="N96" s="224" t="s">
        <v>16081</v>
      </c>
      <c r="O96" s="224" t="s">
        <v>16082</v>
      </c>
      <c r="P96" s="185"/>
      <c r="Q96" s="225"/>
      <c r="R96" s="182" t="str">
        <f ca="1">IF(ISERROR($V96),"",OFFSET('Smelter Look-up'!$C$4,$V96-4,0)&amp;"")</f>
        <v>Super Dragon Technology Co., Ltd.</v>
      </c>
      <c r="S96" s="181" t="str">
        <f t="shared" ca="1" si="11"/>
        <v>TW</v>
      </c>
      <c r="T96" s="181" t="str">
        <f ca="1">IF(B96="","",IF(ISERROR(MATCH($J96,SorP!$B$1:$B$6226,0)),"",INDIRECT("'SorP'!$A$"&amp;MATCH($S96&amp;$J96,SorP!C:C,0))))</f>
        <v>TW-TAO</v>
      </c>
      <c r="U96" s="201"/>
      <c r="V96" s="226">
        <f>IF(C96="",NA(),IF(OR(C96="Smelter not listed",C96="Smelter not yet identified"),MATCH($B96&amp;$D96,'Smelter Look-up'!$J:$J,0),MATCH($B96&amp;$C96,'Smelter Look-up'!$J:$J,0)))</f>
        <v>279</v>
      </c>
      <c r="X96" s="227">
        <f t="shared" si="12"/>
        <v>0</v>
      </c>
      <c r="AB96" s="228" t="str">
        <f t="shared" si="13"/>
        <v>GoldSuper Dragon Technology Co., Ltd.</v>
      </c>
    </row>
    <row r="97" spans="1:28" s="227" customFormat="1" ht="409.5">
      <c r="A97" s="181"/>
      <c r="B97" s="182" t="s">
        <v>1119</v>
      </c>
      <c r="C97" s="186" t="s">
        <v>55</v>
      </c>
      <c r="D97" s="230" t="s">
        <v>55</v>
      </c>
      <c r="E97" s="182" t="s">
        <v>1098</v>
      </c>
      <c r="F97" s="182" t="str">
        <f ca="1">IF(ISERROR($V97),"",OFFSET('Smelter Look-up'!$E$4,$V97-4,0))</f>
        <v>CID001798</v>
      </c>
      <c r="G97" s="182" t="str">
        <f ca="1">IF(C97=$X$4,IF(ISERROR($V97),"Enter smelter details","RMI"),IF(ISERROR($V97),"",OFFSET('Smelter Look-up'!$F$4,$V97-4,0)))</f>
        <v>RMI</v>
      </c>
      <c r="H97" s="183" t="s">
        <v>16083</v>
      </c>
      <c r="I97" s="184" t="s">
        <v>1654</v>
      </c>
      <c r="J97" s="184" t="s">
        <v>2196</v>
      </c>
      <c r="K97" s="224"/>
      <c r="L97" s="224"/>
      <c r="M97" s="224"/>
      <c r="N97" s="224" t="s">
        <v>16084</v>
      </c>
      <c r="O97" s="224" t="s">
        <v>16085</v>
      </c>
      <c r="P97" s="185"/>
      <c r="Q97" s="225" t="s">
        <v>15868</v>
      </c>
      <c r="R97" s="182" t="str">
        <f ca="1">IF(ISERROR($V97),"",OFFSET('Smelter Look-up'!$C$4,$V97-4,0)&amp;"")</f>
        <v>Sumitomo Metal Mining Co., Ltd.</v>
      </c>
      <c r="S97" s="181" t="str">
        <f t="shared" ca="1" si="11"/>
        <v>JP</v>
      </c>
      <c r="T97" s="181" t="str">
        <f ca="1">IF(B97="","",IF(ISERROR(MATCH($J97,SorP!$B$1:$B$6226,0)),"",INDIRECT("'SorP'!$A$"&amp;MATCH($S97&amp;$J97,SorP!C:C,0))))</f>
        <v>JP-38</v>
      </c>
      <c r="U97" s="201"/>
      <c r="V97" s="226">
        <f>IF(C97="",NA(),IF(OR(C97="Smelter not listed",C97="Smelter not yet identified"),MATCH($B97&amp;$D97,'Smelter Look-up'!$J:$J,0),MATCH($B97&amp;$C97,'Smelter Look-up'!$J:$J,0)))</f>
        <v>276</v>
      </c>
      <c r="X97" s="227">
        <f t="shared" si="12"/>
        <v>0</v>
      </c>
      <c r="AB97" s="228" t="str">
        <f t="shared" si="13"/>
        <v>GoldSumitomo Metal Mining Co., Ltd.</v>
      </c>
    </row>
    <row r="98" spans="1:28" s="227" customFormat="1" ht="409.5">
      <c r="A98" s="181"/>
      <c r="B98" s="182" t="s">
        <v>1119</v>
      </c>
      <c r="C98" s="186" t="s">
        <v>905</v>
      </c>
      <c r="D98" s="230" t="s">
        <v>905</v>
      </c>
      <c r="E98" s="182" t="s">
        <v>2414</v>
      </c>
      <c r="F98" s="182" t="str">
        <f ca="1">IF(ISERROR($V98),"",OFFSET('Smelter Look-up'!$E$4,$V98-4,0))</f>
        <v>CID001761</v>
      </c>
      <c r="G98" s="182" t="str">
        <f ca="1">IF(C98=$X$4,IF(ISERROR($V98),"Enter smelter details","RMI"),IF(ISERROR($V98),"",OFFSET('Smelter Look-up'!$F$4,$V98-4,0)))</f>
        <v>RMI</v>
      </c>
      <c r="H98" s="183" t="s">
        <v>16086</v>
      </c>
      <c r="I98" s="184" t="s">
        <v>1653</v>
      </c>
      <c r="J98" s="184" t="s">
        <v>11489</v>
      </c>
      <c r="K98" s="224"/>
      <c r="L98" s="224"/>
      <c r="M98" s="224"/>
      <c r="N98" s="224" t="s">
        <v>16087</v>
      </c>
      <c r="O98" s="224" t="s">
        <v>16088</v>
      </c>
      <c r="P98" s="185"/>
      <c r="Q98" s="225" t="s">
        <v>15868</v>
      </c>
      <c r="R98" s="182" t="str">
        <f ca="1">IF(ISERROR($V98),"",OFFSET('Smelter Look-up'!$C$4,$V98-4,0)&amp;"")</f>
        <v>Solar Applied Materials Technology Corp.</v>
      </c>
      <c r="S98" s="181" t="str">
        <f t="shared" ca="1" si="11"/>
        <v>TW</v>
      </c>
      <c r="T98" s="181" t="str">
        <f ca="1">IF(B98="","",IF(ISERROR(MATCH($J98,SorP!$B$1:$B$6226,0)),"",INDIRECT("'SorP'!$A$"&amp;MATCH($S98&amp;$J98,SorP!C:C,0))))</f>
        <v>TW-TNN</v>
      </c>
      <c r="U98" s="201"/>
      <c r="V98" s="226">
        <f>IF(C98="",NA(),IF(OR(C98="Smelter not listed",C98="Smelter not yet identified"),MATCH($B98&amp;$D98,'Smelter Look-up'!$J:$J,0),MATCH($B98&amp;$C98,'Smelter Look-up'!$J:$J,0)))</f>
        <v>269</v>
      </c>
      <c r="X98" s="227">
        <f t="shared" si="12"/>
        <v>0</v>
      </c>
      <c r="AB98" s="228" t="str">
        <f t="shared" si="13"/>
        <v>GoldSolar Applied Materials Technology Corp.</v>
      </c>
    </row>
    <row r="99" spans="1:28" s="227" customFormat="1" ht="409.5">
      <c r="A99" s="181"/>
      <c r="B99" s="182" t="s">
        <v>1119</v>
      </c>
      <c r="C99" s="186" t="s">
        <v>904</v>
      </c>
      <c r="D99" s="230" t="s">
        <v>904</v>
      </c>
      <c r="E99" s="182" t="s">
        <v>873</v>
      </c>
      <c r="F99" s="182" t="str">
        <f ca="1">IF(ISERROR($V99),"",OFFSET('Smelter Look-up'!$E$4,$V99-4,0))</f>
        <v>CID001756</v>
      </c>
      <c r="G99" s="182" t="str">
        <f ca="1">IF(C99=$X$4,IF(ISERROR($V99),"Enter smelter details","RMI"),IF(ISERROR($V99),"",OFFSET('Smelter Look-up'!$F$4,$V99-4,0)))</f>
        <v>RMI</v>
      </c>
      <c r="H99" s="183" t="s">
        <v>16089</v>
      </c>
      <c r="I99" s="184" t="s">
        <v>1652</v>
      </c>
      <c r="J99" s="184" t="s">
        <v>9937</v>
      </c>
      <c r="K99" s="224"/>
      <c r="L99" s="224"/>
      <c r="M99" s="224"/>
      <c r="N99" s="224" t="s">
        <v>16090</v>
      </c>
      <c r="O99" s="224" t="s">
        <v>16091</v>
      </c>
      <c r="P99" s="185"/>
      <c r="Q99" s="225"/>
      <c r="R99" s="182" t="str">
        <f ca="1">IF(ISERROR($V99),"",OFFSET('Smelter Look-up'!$C$4,$V99-4,0)&amp;"")</f>
        <v>SOE Shyolkovsky Factory of Secondary Precious Metals</v>
      </c>
      <c r="S99" s="181" t="str">
        <f t="shared" ca="1" si="11"/>
        <v>RU</v>
      </c>
      <c r="T99" s="181" t="str">
        <f ca="1">IF(B99="","",IF(ISERROR(MATCH($J99,SorP!$B$1:$B$6226,0)),"",INDIRECT("'SorP'!$A$"&amp;MATCH($S99&amp;$J99,SorP!C:C,0))))</f>
        <v>RU-MOS</v>
      </c>
      <c r="U99" s="201"/>
      <c r="V99" s="226">
        <f>IF(C99="",NA(),IF(OR(C99="Smelter not listed",C99="Smelter not yet identified"),MATCH($B99&amp;$D99,'Smelter Look-up'!$J:$J,0),MATCH($B99&amp;$C99,'Smelter Look-up'!$J:$J,0)))</f>
        <v>268</v>
      </c>
      <c r="X99" s="227">
        <f t="shared" si="12"/>
        <v>0</v>
      </c>
      <c r="AB99" s="228" t="str">
        <f t="shared" si="13"/>
        <v>GoldSOE Shyolkovsky Factory of Secondary Precious Metals</v>
      </c>
    </row>
    <row r="100" spans="1:28" s="227" customFormat="1" ht="409.5">
      <c r="A100" s="181"/>
      <c r="B100" s="182" t="s">
        <v>1119</v>
      </c>
      <c r="C100" s="186" t="s">
        <v>2145</v>
      </c>
      <c r="D100" s="230" t="s">
        <v>2145</v>
      </c>
      <c r="E100" s="182" t="s">
        <v>1090</v>
      </c>
      <c r="F100" s="182" t="str">
        <f ca="1">IF(ISERROR($V100),"",OFFSET('Smelter Look-up'!$E$4,$V100-4,0))</f>
        <v>CID001736</v>
      </c>
      <c r="G100" s="182" t="str">
        <f ca="1">IF(C100=$X$4,IF(ISERROR($V100),"Enter smelter details","RMI"),IF(ISERROR($V100),"",OFFSET('Smelter Look-up'!$F$4,$V100-4,0)))</f>
        <v>RMI</v>
      </c>
      <c r="H100" s="183" t="s">
        <v>16092</v>
      </c>
      <c r="I100" s="184" t="s">
        <v>1651</v>
      </c>
      <c r="J100" s="184" t="s">
        <v>13603</v>
      </c>
      <c r="K100" s="224"/>
      <c r="L100" s="224"/>
      <c r="M100" s="224"/>
      <c r="N100" s="224" t="s">
        <v>16093</v>
      </c>
      <c r="O100" s="224" t="s">
        <v>16094</v>
      </c>
      <c r="P100" s="185"/>
      <c r="Q100" s="225" t="s">
        <v>15868</v>
      </c>
      <c r="R100" s="182" t="str">
        <f ca="1">IF(ISERROR($V100),"",OFFSET('Smelter Look-up'!$C$4,$V100-4,0)&amp;"")</f>
        <v>Sichuan Tianze Precious Metals Co., Ltd.</v>
      </c>
      <c r="S100" s="181" t="str">
        <f t="shared" ca="1" si="11"/>
        <v>CN</v>
      </c>
      <c r="T100" s="181" t="str">
        <f ca="1">IF(B100="","",IF(ISERROR(MATCH($J100,SorP!$B$1:$B$6226,0)),"",INDIRECT("'SorP'!$A$"&amp;MATCH($S100&amp;$J100,SorP!C:C,0))))</f>
        <v>CN-SC</v>
      </c>
      <c r="U100" s="201"/>
      <c r="V100" s="226">
        <f>IF(C100="",NA(),IF(OR(C100="Smelter not listed",C100="Smelter not yet identified"),MATCH($B100&amp;$D100,'Smelter Look-up'!$J:$J,0),MATCH($B100&amp;$C100,'Smelter Look-up'!$J:$J,0)))</f>
        <v>264</v>
      </c>
      <c r="X100" s="227">
        <f t="shared" si="12"/>
        <v>0</v>
      </c>
      <c r="AB100" s="228" t="str">
        <f t="shared" si="13"/>
        <v>GoldSichuan Tianze Precious Metals Co., Ltd.</v>
      </c>
    </row>
    <row r="101" spans="1:28" s="227" customFormat="1" ht="409.5">
      <c r="A101" s="181"/>
      <c r="B101" s="182" t="s">
        <v>1119</v>
      </c>
      <c r="C101" s="186" t="s">
        <v>2144</v>
      </c>
      <c r="D101" s="230" t="s">
        <v>2144</v>
      </c>
      <c r="E101" s="182" t="s">
        <v>1090</v>
      </c>
      <c r="F101" s="182" t="str">
        <f ca="1">IF(ISERROR($V101),"",OFFSET('Smelter Look-up'!$E$4,$V101-4,0))</f>
        <v>CID001622</v>
      </c>
      <c r="G101" s="182" t="str">
        <f ca="1">IF(C101=$X$4,IF(ISERROR($V101),"Enter smelter details","RMI"),IF(ISERROR($V101),"",OFFSET('Smelter Look-up'!$F$4,$V101-4,0)))</f>
        <v>RMI</v>
      </c>
      <c r="H101" s="183" t="s">
        <v>16095</v>
      </c>
      <c r="I101" s="184" t="s">
        <v>1578</v>
      </c>
      <c r="J101" s="184" t="s">
        <v>13597</v>
      </c>
      <c r="K101" s="224"/>
      <c r="L101" s="224"/>
      <c r="M101" s="224"/>
      <c r="N101" s="224" t="s">
        <v>16096</v>
      </c>
      <c r="O101" s="224" t="s">
        <v>16097</v>
      </c>
      <c r="P101" s="185"/>
      <c r="Q101" s="225" t="s">
        <v>15868</v>
      </c>
      <c r="R101" s="182" t="str">
        <f ca="1">IF(ISERROR($V101),"",OFFSET('Smelter Look-up'!$C$4,$V101-4,0)&amp;"")</f>
        <v>Shandong Zhaojin Gold &amp; Silver Refinery Co., Ltd.</v>
      </c>
      <c r="S101" s="181" t="str">
        <f t="shared" ca="1" si="11"/>
        <v>CN</v>
      </c>
      <c r="T101" s="181" t="str">
        <f ca="1">IF(B101="","",IF(ISERROR(MATCH($J101,SorP!$B$1:$B$6226,0)),"",INDIRECT("'SorP'!$A$"&amp;MATCH($S101&amp;$J101,SorP!C:C,0))))</f>
        <v>CN-SD</v>
      </c>
      <c r="U101" s="201"/>
      <c r="V101" s="226">
        <f>IF(C101="",NA(),IF(OR(C101="Smelter not listed",C101="Smelter not yet identified"),MATCH($B101&amp;$D101,'Smelter Look-up'!$J:$J,0),MATCH($B101&amp;$C101,'Smelter Look-up'!$J:$J,0)))</f>
        <v>256</v>
      </c>
      <c r="X101" s="227">
        <f t="shared" si="12"/>
        <v>0</v>
      </c>
      <c r="AB101" s="228" t="str">
        <f t="shared" si="13"/>
        <v>GoldShandong Zhaojin Gold &amp; Silver Refinery Co., Ltd.</v>
      </c>
    </row>
    <row r="102" spans="1:28" s="227" customFormat="1" ht="409.5">
      <c r="A102" s="181"/>
      <c r="B102" s="182" t="s">
        <v>1119</v>
      </c>
      <c r="C102" s="186" t="s">
        <v>1645</v>
      </c>
      <c r="D102" s="230" t="s">
        <v>1645</v>
      </c>
      <c r="E102" s="182" t="s">
        <v>1090</v>
      </c>
      <c r="F102" s="182" t="str">
        <f ca="1">IF(ISERROR($V102),"",OFFSET('Smelter Look-up'!$E$4,$V102-4,0))</f>
        <v>CID001619</v>
      </c>
      <c r="G102" s="182" t="str">
        <f ca="1">IF(C102=$X$4,IF(ISERROR($V102),"Enter smelter details","RMI"),IF(ISERROR($V102),"",OFFSET('Smelter Look-up'!$F$4,$V102-4,0)))</f>
        <v>RMI</v>
      </c>
      <c r="H102" s="183" t="s">
        <v>16015</v>
      </c>
      <c r="I102" s="184" t="s">
        <v>1647</v>
      </c>
      <c r="J102" s="184" t="s">
        <v>13597</v>
      </c>
      <c r="K102" s="224"/>
      <c r="L102" s="224"/>
      <c r="M102" s="224"/>
      <c r="N102" s="224" t="s">
        <v>15902</v>
      </c>
      <c r="O102" s="224" t="s">
        <v>16098</v>
      </c>
      <c r="P102" s="185"/>
      <c r="Q102" s="225"/>
      <c r="R102" s="182" t="str">
        <f ca="1">IF(ISERROR($V102),"",OFFSET('Smelter Look-up'!$C$4,$V102-4,0)&amp;"")</f>
        <v>Shandong Tiancheng Biological Gold Industrial Co., Ltd.</v>
      </c>
      <c r="S102" s="181" t="str">
        <f t="shared" ref="S102:S132" ca="1" si="14">IF(B102="","",IF(ISERROR(MATCH($E102,CL,0)),"Unknown",INDIRECT("'C'!$A$"&amp;MATCH($E102,CL,0)+1)))</f>
        <v>CN</v>
      </c>
      <c r="T102" s="181" t="str">
        <f ca="1">IF(B102="","",IF(ISERROR(MATCH($J102,SorP!$B$1:$B$6226,0)),"",INDIRECT("'SorP'!$A$"&amp;MATCH($S102&amp;$J102,SorP!C:C,0))))</f>
        <v>CN-SD</v>
      </c>
      <c r="U102" s="201"/>
      <c r="V102" s="226">
        <f>IF(C102="",NA(),IF(OR(C102="Smelter not listed",C102="Smelter not yet identified"),MATCH($B102&amp;$D102,'Smelter Look-up'!$J:$J,0),MATCH($B102&amp;$C102,'Smelter Look-up'!$J:$J,0)))</f>
        <v>255</v>
      </c>
      <c r="X102" s="227">
        <f t="shared" ref="X102:X132" si="15">IF(AND(C102="Smelter not listed",OR(LEN(D102)=0,LEN(E102)=0)),1,0)</f>
        <v>0</v>
      </c>
      <c r="AB102" s="228" t="str">
        <f t="shared" ref="AB102:AB132" si="16">B102&amp;C102</f>
        <v>GoldShandong Tiancheng Biological Gold Industrial Co., Ltd.</v>
      </c>
    </row>
    <row r="103" spans="1:28" s="227" customFormat="1" ht="408">
      <c r="A103" s="181"/>
      <c r="B103" s="182" t="s">
        <v>1119</v>
      </c>
      <c r="C103" s="186" t="s">
        <v>12411</v>
      </c>
      <c r="D103" s="230" t="s">
        <v>12411</v>
      </c>
      <c r="E103" s="182" t="s">
        <v>1092</v>
      </c>
      <c r="F103" s="182" t="str">
        <f ca="1">IF(ISERROR($V103),"",OFFSET('Smelter Look-up'!$E$4,$V103-4,0))</f>
        <v>CID001585</v>
      </c>
      <c r="G103" s="182" t="str">
        <f ca="1">IF(C103=$X$4,IF(ISERROR($V103),"Enter smelter details","RMI"),IF(ISERROR($V103),"",OFFSET('Smelter Look-up'!$F$4,$V103-4,0)))</f>
        <v>RMI</v>
      </c>
      <c r="H103" s="183" t="s">
        <v>16099</v>
      </c>
      <c r="I103" s="184" t="s">
        <v>1643</v>
      </c>
      <c r="J103" s="184" t="s">
        <v>4652</v>
      </c>
      <c r="K103" s="224"/>
      <c r="L103" s="224"/>
      <c r="M103" s="224"/>
      <c r="N103" s="224" t="s">
        <v>16100</v>
      </c>
      <c r="O103" s="224" t="s">
        <v>16101</v>
      </c>
      <c r="P103" s="185"/>
      <c r="Q103" s="225" t="s">
        <v>15868</v>
      </c>
      <c r="R103" s="182" t="str">
        <f ca="1">IF(ISERROR($V103),"",OFFSET('Smelter Look-up'!$C$4,$V103-4,0)&amp;"")</f>
        <v>SEMPSA Joyeria Plateria S.A.</v>
      </c>
      <c r="S103" s="181" t="str">
        <f t="shared" ca="1" si="14"/>
        <v>ES</v>
      </c>
      <c r="T103" s="181" t="str">
        <f ca="1">IF(B103="","",IF(ISERROR(MATCH($J103,SorP!$B$1:$B$6226,0)),"",INDIRECT("'SorP'!$A$"&amp;MATCH($S103&amp;$J103,SorP!C:C,0))))</f>
        <v>ES-MD</v>
      </c>
      <c r="U103" s="201"/>
      <c r="V103" s="226">
        <f>IF(C103="",NA(),IF(OR(C103="Smelter not listed",C103="Smelter not yet identified"),MATCH($B103&amp;$D103,'Smelter Look-up'!$J:$J,0),MATCH($B103&amp;$C103,'Smelter Look-up'!$J:$J,0)))</f>
        <v>244</v>
      </c>
      <c r="X103" s="227">
        <f t="shared" si="15"/>
        <v>0</v>
      </c>
      <c r="AB103" s="228" t="str">
        <f t="shared" si="16"/>
        <v>GoldSEMPSA Joyeria Plateria S.A.</v>
      </c>
    </row>
    <row r="104" spans="1:28" s="227" customFormat="1" ht="409.5">
      <c r="A104" s="181"/>
      <c r="B104" s="182" t="s">
        <v>1119</v>
      </c>
      <c r="C104" s="186" t="s">
        <v>16102</v>
      </c>
      <c r="D104" s="230" t="s">
        <v>16102</v>
      </c>
      <c r="E104" s="182" t="s">
        <v>1101</v>
      </c>
      <c r="F104" s="182" t="str">
        <f ca="1">IF(ISERROR($V104),"",OFFSET('Smelter Look-up'!$E$4,$V104-4,0))</f>
        <v>CID001562</v>
      </c>
      <c r="G104" s="182" t="str">
        <f ca="1">IF(C104=$X$4,IF(ISERROR($V104),"Enter smelter details","RMI"),IF(ISERROR($V104),"",OFFSET('Smelter Look-up'!$F$4,$V104-4,0)))</f>
        <v>RMI</v>
      </c>
      <c r="H104" s="183" t="s">
        <v>16103</v>
      </c>
      <c r="I104" s="184" t="s">
        <v>1642</v>
      </c>
      <c r="J104" s="184" t="s">
        <v>12851</v>
      </c>
      <c r="K104" s="224"/>
      <c r="L104" s="224"/>
      <c r="M104" s="224"/>
      <c r="N104" s="224" t="s">
        <v>16104</v>
      </c>
      <c r="O104" s="224" t="s">
        <v>16105</v>
      </c>
      <c r="P104" s="185"/>
      <c r="Q104" s="225"/>
      <c r="R104" s="182" t="str">
        <f ca="1">IF(ISERROR($V104),"",OFFSET('Smelter Look-up'!$C$4,$V104-4,0)&amp;"")</f>
        <v>Samwon Metals Corp.</v>
      </c>
      <c r="S104" s="181" t="str">
        <f t="shared" ca="1" si="14"/>
        <v>KR</v>
      </c>
      <c r="T104" s="181" t="str">
        <f ca="1">IF(B104="","",IF(ISERROR(MATCH($J104,SorP!$B$1:$B$6226,0)),"",INDIRECT("'SorP'!$A$"&amp;MATCH($S104&amp;$J104,SorP!C:C,0))))</f>
        <v>KR-48</v>
      </c>
      <c r="U104" s="201"/>
      <c r="V104" s="226">
        <f>IF(C104="",NA(),IF(OR(C104="Smelter not listed",C104="Smelter not yet identified"),MATCH($B104&amp;$D104,'Smelter Look-up'!$J:$J,0),MATCH($B104&amp;$C104,'Smelter Look-up'!$J:$J,0)))</f>
        <v>242</v>
      </c>
      <c r="X104" s="227">
        <f t="shared" si="15"/>
        <v>0</v>
      </c>
      <c r="AB104" s="228" t="str">
        <f t="shared" si="16"/>
        <v>GoldSAMWON METALS Corp.</v>
      </c>
    </row>
    <row r="105" spans="1:28" s="227" customFormat="1" ht="409.5">
      <c r="A105" s="181"/>
      <c r="B105" s="182" t="s">
        <v>1119</v>
      </c>
      <c r="C105" s="186" t="s">
        <v>1396</v>
      </c>
      <c r="D105" s="230" t="s">
        <v>1396</v>
      </c>
      <c r="E105" s="182" t="s">
        <v>1101</v>
      </c>
      <c r="F105" s="182" t="str">
        <f ca="1">IF(ISERROR($V105),"",OFFSET('Smelter Look-up'!$E$4,$V105-4,0))</f>
        <v>CID001555</v>
      </c>
      <c r="G105" s="182" t="str">
        <f ca="1">IF(C105=$X$4,IF(ISERROR($V105),"Enter smelter details","RMI"),IF(ISERROR($V105),"",OFFSET('Smelter Look-up'!$F$4,$V105-4,0)))</f>
        <v>RMI</v>
      </c>
      <c r="H105" s="183" t="s">
        <v>16106</v>
      </c>
      <c r="I105" s="184" t="s">
        <v>1564</v>
      </c>
      <c r="J105" s="184" t="s">
        <v>12844</v>
      </c>
      <c r="K105" s="224"/>
      <c r="L105" s="224"/>
      <c r="M105" s="224"/>
      <c r="N105" s="224" t="s">
        <v>16107</v>
      </c>
      <c r="O105" s="224" t="s">
        <v>16108</v>
      </c>
      <c r="P105" s="185"/>
      <c r="Q105" s="225"/>
      <c r="R105" s="182" t="str">
        <f ca="1">IF(ISERROR($V105),"",OFFSET('Smelter Look-up'!$C$4,$V105-4,0)&amp;"")</f>
        <v>Samduck Precious Metals</v>
      </c>
      <c r="S105" s="181" t="str">
        <f t="shared" ca="1" si="14"/>
        <v>KR</v>
      </c>
      <c r="T105" s="181" t="str">
        <f ca="1">IF(B105="","",IF(ISERROR(MATCH($J105,SorP!$B$1:$B$6226,0)),"",INDIRECT("'SorP'!$A$"&amp;MATCH($S105&amp;$J105,SorP!C:C,0))))</f>
        <v>KR-28</v>
      </c>
      <c r="U105" s="201"/>
      <c r="V105" s="226">
        <f>IF(C105="",NA(),IF(OR(C105="Smelter not listed",C105="Smelter not yet identified"),MATCH($B105&amp;$D105,'Smelter Look-up'!$J:$J,0),MATCH($B105&amp;$C105,'Smelter Look-up'!$J:$J,0)))</f>
        <v>241</v>
      </c>
      <c r="X105" s="227">
        <f t="shared" si="15"/>
        <v>0</v>
      </c>
      <c r="AB105" s="228" t="str">
        <f t="shared" si="16"/>
        <v>GoldSamduck Precious Metals</v>
      </c>
    </row>
    <row r="106" spans="1:28" s="227" customFormat="1" ht="369.75">
      <c r="A106" s="181"/>
      <c r="B106" s="182" t="s">
        <v>1119</v>
      </c>
      <c r="C106" s="186" t="s">
        <v>1154</v>
      </c>
      <c r="D106" s="230" t="s">
        <v>1154</v>
      </c>
      <c r="E106" s="182" t="s">
        <v>2415</v>
      </c>
      <c r="F106" s="182" t="str">
        <f ca="1">IF(ISERROR($V106),"",OFFSET('Smelter Look-up'!$E$4,$V106-4,0))</f>
        <v>CID001546</v>
      </c>
      <c r="G106" s="182" t="str">
        <f ca="1">IF(C106=$X$4,IF(ISERROR($V106),"Enter smelter details","RMI"),IF(ISERROR($V106),"",OFFSET('Smelter Look-up'!$F$4,$V106-4,0)))</f>
        <v>RMI</v>
      </c>
      <c r="H106" s="183" t="s">
        <v>16109</v>
      </c>
      <c r="I106" s="184" t="s">
        <v>1638</v>
      </c>
      <c r="J106" s="184" t="s">
        <v>1639</v>
      </c>
      <c r="K106" s="224"/>
      <c r="L106" s="224"/>
      <c r="M106" s="224"/>
      <c r="N106" s="224" t="s">
        <v>15893</v>
      </c>
      <c r="O106" s="224" t="s">
        <v>16110</v>
      </c>
      <c r="P106" s="185"/>
      <c r="Q106" s="225"/>
      <c r="R106" s="182" t="str">
        <f ca="1">IF(ISERROR($V106),"",OFFSET('Smelter Look-up'!$C$4,$V106-4,0)&amp;"")</f>
        <v>Sabin Metal Corp.</v>
      </c>
      <c r="S106" s="181" t="str">
        <f t="shared" ca="1" si="14"/>
        <v>US</v>
      </c>
      <c r="T106" s="181" t="str">
        <f ca="1">IF(B106="","",IF(ISERROR(MATCH($J106,SorP!$B$1:$B$6226,0)),"",INDIRECT("'SorP'!$A$"&amp;MATCH($S106&amp;$J106,SorP!C:C,0))))</f>
        <v>US-ND</v>
      </c>
      <c r="U106" s="201"/>
      <c r="V106" s="226">
        <f>IF(C106="",NA(),IF(OR(C106="Smelter not listed",C106="Smelter not yet identified"),MATCH($B106&amp;$D106,'Smelter Look-up'!$J:$J,0),MATCH($B106&amp;$C106,'Smelter Look-up'!$J:$J,0)))</f>
        <v>234</v>
      </c>
      <c r="X106" s="227">
        <f t="shared" si="15"/>
        <v>0</v>
      </c>
      <c r="AB106" s="228" t="str">
        <f t="shared" si="16"/>
        <v>GoldSabin Metal Corp.</v>
      </c>
    </row>
    <row r="107" spans="1:28" s="227" customFormat="1" ht="409.5">
      <c r="A107" s="181"/>
      <c r="B107" s="182" t="s">
        <v>1119</v>
      </c>
      <c r="C107" s="186" t="s">
        <v>903</v>
      </c>
      <c r="D107" s="230" t="s">
        <v>903</v>
      </c>
      <c r="E107" s="182" t="s">
        <v>1087</v>
      </c>
      <c r="F107" s="182" t="str">
        <f ca="1">IF(ISERROR($V107),"",OFFSET('Smelter Look-up'!$E$4,$V107-4,0))</f>
        <v>CID001534</v>
      </c>
      <c r="G107" s="182" t="str">
        <f ca="1">IF(C107=$X$4,IF(ISERROR($V107),"Enter smelter details","RMI"),IF(ISERROR($V107),"",OFFSET('Smelter Look-up'!$F$4,$V107-4,0)))</f>
        <v>RMI</v>
      </c>
      <c r="H107" s="183" t="s">
        <v>16111</v>
      </c>
      <c r="I107" s="184" t="s">
        <v>1637</v>
      </c>
      <c r="J107" s="184" t="s">
        <v>1595</v>
      </c>
      <c r="K107" s="224"/>
      <c r="L107" s="224"/>
      <c r="M107" s="224"/>
      <c r="N107" s="224" t="s">
        <v>16112</v>
      </c>
      <c r="O107" s="224" t="s">
        <v>16113</v>
      </c>
      <c r="P107" s="185"/>
      <c r="Q107" s="225" t="s">
        <v>15868</v>
      </c>
      <c r="R107" s="182" t="str">
        <f ca="1">IF(ISERROR($V107),"",OFFSET('Smelter Look-up'!$C$4,$V107-4,0)&amp;"")</f>
        <v>Royal Canadian Mint</v>
      </c>
      <c r="S107" s="181" t="str">
        <f t="shared" ca="1" si="14"/>
        <v>CA</v>
      </c>
      <c r="T107" s="181" t="str">
        <f ca="1">IF(B107="","",IF(ISERROR(MATCH($J107,SorP!$B$1:$B$6226,0)),"",INDIRECT("'SorP'!$A$"&amp;MATCH($S107&amp;$J107,SorP!C:C,0))))</f>
        <v>CA-ON</v>
      </c>
      <c r="U107" s="201"/>
      <c r="V107" s="226">
        <f>IF(C107="",NA(),IF(OR(C107="Smelter not listed",C107="Smelter not yet identified"),MATCH($B107&amp;$D107,'Smelter Look-up'!$J:$J,0),MATCH($B107&amp;$C107,'Smelter Look-up'!$J:$J,0)))</f>
        <v>232</v>
      </c>
      <c r="X107" s="227">
        <f t="shared" si="15"/>
        <v>0</v>
      </c>
      <c r="AB107" s="228" t="str">
        <f t="shared" si="16"/>
        <v>GoldRoyal Canadian Mint</v>
      </c>
    </row>
    <row r="108" spans="1:28" s="227" customFormat="1" ht="409.5">
      <c r="A108" s="181"/>
      <c r="B108" s="182" t="s">
        <v>1119</v>
      </c>
      <c r="C108" s="186" t="s">
        <v>2142</v>
      </c>
      <c r="D108" s="230" t="s">
        <v>2142</v>
      </c>
      <c r="E108" s="182" t="s">
        <v>883</v>
      </c>
      <c r="F108" s="182" t="str">
        <f ca="1">IF(ISERROR($V108),"",OFFSET('Smelter Look-up'!$E$4,$V108-4,0))</f>
        <v>CID001512</v>
      </c>
      <c r="G108" s="182" t="str">
        <f ca="1">IF(C108=$X$4,IF(ISERROR($V108),"Enter smelter details","RMI"),IF(ISERROR($V108),"",OFFSET('Smelter Look-up'!$F$4,$V108-4,0)))</f>
        <v>RMI</v>
      </c>
      <c r="H108" s="183" t="s">
        <v>16114</v>
      </c>
      <c r="I108" s="184" t="s">
        <v>1635</v>
      </c>
      <c r="J108" s="184" t="s">
        <v>1636</v>
      </c>
      <c r="K108" s="224"/>
      <c r="L108" s="224"/>
      <c r="M108" s="224"/>
      <c r="N108" s="224" t="s">
        <v>16115</v>
      </c>
      <c r="O108" s="224" t="s">
        <v>16116</v>
      </c>
      <c r="P108" s="185"/>
      <c r="Q108" s="225" t="s">
        <v>15868</v>
      </c>
      <c r="R108" s="182" t="str">
        <f ca="1">IF(ISERROR($V108),"",OFFSET('Smelter Look-up'!$C$4,$V108-4,0)&amp;"")</f>
        <v>Rand Refinery (Pty) Ltd.</v>
      </c>
      <c r="S108" s="181" t="str">
        <f t="shared" ca="1" si="14"/>
        <v>ZA</v>
      </c>
      <c r="T108" s="181" t="str">
        <f ca="1">IF(B108="","",IF(ISERROR(MATCH($J108,SorP!$B$1:$B$6226,0)),"",INDIRECT("'SorP'!$A$"&amp;MATCH($S108&amp;$J108,SorP!C:C,0))))</f>
        <v>ZA-GP</v>
      </c>
      <c r="U108" s="201"/>
      <c r="V108" s="226">
        <f>IF(C108="",NA(),IF(OR(C108="Smelter not listed",C108="Smelter not yet identified"),MATCH($B108&amp;$D108,'Smelter Look-up'!$J:$J,0),MATCH($B108&amp;$C108,'Smelter Look-up'!$J:$J,0)))</f>
        <v>227</v>
      </c>
      <c r="X108" s="227">
        <f t="shared" si="15"/>
        <v>0</v>
      </c>
      <c r="AB108" s="228" t="str">
        <f t="shared" si="16"/>
        <v>GoldRand Refinery (Pty) Ltd.</v>
      </c>
    </row>
    <row r="109" spans="1:28" s="227" customFormat="1" ht="409.5">
      <c r="A109" s="181"/>
      <c r="B109" s="182" t="s">
        <v>1119</v>
      </c>
      <c r="C109" s="186" t="s">
        <v>12410</v>
      </c>
      <c r="D109" s="230" t="s">
        <v>12410</v>
      </c>
      <c r="E109" s="182" t="s">
        <v>1088</v>
      </c>
      <c r="F109" s="182" t="str">
        <f ca="1">IF(ISERROR($V109),"",OFFSET('Smelter Look-up'!$E$4,$V109-4,0))</f>
        <v>CID001498</v>
      </c>
      <c r="G109" s="182" t="str">
        <f ca="1">IF(C109=$X$4,IF(ISERROR($V109),"Enter smelter details","RMI"),IF(ISERROR($V109),"",OFFSET('Smelter Look-up'!$F$4,$V109-4,0)))</f>
        <v>RMI</v>
      </c>
      <c r="H109" s="183" t="s">
        <v>16117</v>
      </c>
      <c r="I109" s="184" t="s">
        <v>1634</v>
      </c>
      <c r="J109" s="184" t="s">
        <v>1615</v>
      </c>
      <c r="K109" s="224"/>
      <c r="L109" s="224"/>
      <c r="M109" s="224"/>
      <c r="N109" s="224" t="s">
        <v>16118</v>
      </c>
      <c r="O109" s="224" t="s">
        <v>16119</v>
      </c>
      <c r="P109" s="185"/>
      <c r="Q109" s="225" t="s">
        <v>15868</v>
      </c>
      <c r="R109" s="182" t="str">
        <f ca="1">IF(ISERROR($V109),"",OFFSET('Smelter Look-up'!$C$4,$V109-4,0)&amp;"")</f>
        <v>PX Precinox S.A.</v>
      </c>
      <c r="S109" s="181" t="str">
        <f t="shared" ca="1" si="14"/>
        <v>CH</v>
      </c>
      <c r="T109" s="181" t="str">
        <f ca="1">IF(B109="","",IF(ISERROR(MATCH($J109,SorP!$B$1:$B$6226,0)),"",INDIRECT("'SorP'!$A$"&amp;MATCH($S109&amp;$J109,SorP!C:C,0))))</f>
        <v>CH-NE</v>
      </c>
      <c r="U109" s="201"/>
      <c r="V109" s="226">
        <f>IF(C109="",NA(),IF(OR(C109="Smelter not listed",C109="Smelter not yet identified"),MATCH($B109&amp;$D109,'Smelter Look-up'!$J:$J,0),MATCH($B109&amp;$C109,'Smelter Look-up'!$J:$J,0)))</f>
        <v>224</v>
      </c>
      <c r="X109" s="227">
        <f t="shared" si="15"/>
        <v>0</v>
      </c>
      <c r="AB109" s="228" t="str">
        <f t="shared" si="16"/>
        <v>GoldPX Precinox S.A.</v>
      </c>
    </row>
    <row r="110" spans="1:28" s="227" customFormat="1" ht="409.5">
      <c r="A110" s="181"/>
      <c r="B110" s="182" t="s">
        <v>1119</v>
      </c>
      <c r="C110" s="186" t="s">
        <v>1220</v>
      </c>
      <c r="D110" s="230" t="s">
        <v>1220</v>
      </c>
      <c r="E110" s="182" t="s">
        <v>1095</v>
      </c>
      <c r="F110" s="182" t="str">
        <f ca="1">IF(ISERROR($V110),"",OFFSET('Smelter Look-up'!$E$4,$V110-4,0))</f>
        <v>CID001397</v>
      </c>
      <c r="G110" s="182" t="str">
        <f ca="1">IF(C110=$X$4,IF(ISERROR($V110),"Enter smelter details","RMI"),IF(ISERROR($V110),"",OFFSET('Smelter Look-up'!$F$4,$V110-4,0)))</f>
        <v>RMI</v>
      </c>
      <c r="H110" s="183" t="s">
        <v>16120</v>
      </c>
      <c r="I110" s="184" t="s">
        <v>1633</v>
      </c>
      <c r="J110" s="184" t="s">
        <v>5985</v>
      </c>
      <c r="K110" s="224"/>
      <c r="L110" s="224"/>
      <c r="M110" s="224"/>
      <c r="N110" s="224" t="s">
        <v>16121</v>
      </c>
      <c r="O110" s="224" t="s">
        <v>16122</v>
      </c>
      <c r="P110" s="185"/>
      <c r="Q110" s="225" t="s">
        <v>15868</v>
      </c>
      <c r="R110" s="182" t="str">
        <f ca="1">IF(ISERROR($V110),"",OFFSET('Smelter Look-up'!$C$4,$V110-4,0)&amp;"")</f>
        <v>PT Aneka Tambang (Persero) Tbk</v>
      </c>
      <c r="S110" s="181" t="str">
        <f t="shared" ca="1" si="14"/>
        <v>ID</v>
      </c>
      <c r="T110" s="181" t="str">
        <f ca="1">IF(B110="","",IF(ISERROR(MATCH($J110,SorP!$B$1:$B$6226,0)),"",INDIRECT("'SorP'!$A$"&amp;MATCH($S110&amp;$J110,SorP!C:C,0))))</f>
        <v>ID-JK</v>
      </c>
      <c r="U110" s="201"/>
      <c r="V110" s="226">
        <f>IF(C110="",NA(),IF(OR(C110="Smelter not listed",C110="Smelter not yet identified"),MATCH($B110&amp;$D110,'Smelter Look-up'!$J:$J,0),MATCH($B110&amp;$C110,'Smelter Look-up'!$J:$J,0)))</f>
        <v>223</v>
      </c>
      <c r="X110" s="227">
        <f t="shared" si="15"/>
        <v>0</v>
      </c>
      <c r="AB110" s="228" t="str">
        <f t="shared" si="16"/>
        <v>GoldPT Aneka Tambang (Persero) Tbk</v>
      </c>
    </row>
    <row r="111" spans="1:28" s="227" customFormat="1" ht="409.5">
      <c r="A111" s="181"/>
      <c r="B111" s="182" t="s">
        <v>1119</v>
      </c>
      <c r="C111" s="186" t="s">
        <v>902</v>
      </c>
      <c r="D111" s="230" t="s">
        <v>902</v>
      </c>
      <c r="E111" s="182" t="s">
        <v>873</v>
      </c>
      <c r="F111" s="182" t="str">
        <f ca="1">IF(ISERROR($V111),"",OFFSET('Smelter Look-up'!$E$4,$V111-4,0))</f>
        <v>CID001386</v>
      </c>
      <c r="G111" s="182" t="str">
        <f ca="1">IF(C111=$X$4,IF(ISERROR($V111),"Enter smelter details","RMI"),IF(ISERROR($V111),"",OFFSET('Smelter Look-up'!$F$4,$V111-4,0)))</f>
        <v>RMI</v>
      </c>
      <c r="H111" s="183" t="s">
        <v>16123</v>
      </c>
      <c r="I111" s="184" t="s">
        <v>1632</v>
      </c>
      <c r="J111" s="184" t="s">
        <v>9873</v>
      </c>
      <c r="K111" s="224"/>
      <c r="L111" s="224"/>
      <c r="M111" s="224"/>
      <c r="N111" s="224" t="s">
        <v>16124</v>
      </c>
      <c r="O111" s="224" t="s">
        <v>16125</v>
      </c>
      <c r="P111" s="185"/>
      <c r="Q111" s="225"/>
      <c r="R111" s="182" t="str">
        <f ca="1">IF(ISERROR($V111),"",OFFSET('Smelter Look-up'!$C$4,$V111-4,0)&amp;"")</f>
        <v>Prioksky Plant of Non-Ferrous Metals</v>
      </c>
      <c r="S111" s="181" t="str">
        <f t="shared" ca="1" si="14"/>
        <v>RU</v>
      </c>
      <c r="T111" s="181" t="str">
        <f ca="1">IF(B111="","",IF(ISERROR(MATCH($J111,SorP!$B$1:$B$6226,0)),"",INDIRECT("'SorP'!$A$"&amp;MATCH($S111&amp;$J111,SorP!C:C,0))))</f>
        <v>RU-RYA</v>
      </c>
      <c r="U111" s="201"/>
      <c r="V111" s="226">
        <f>IF(C111="",NA(),IF(OR(C111="Smelter not listed",C111="Smelter not yet identified"),MATCH($B111&amp;$D111,'Smelter Look-up'!$J:$J,0),MATCH($B111&amp;$C111,'Smelter Look-up'!$J:$J,0)))</f>
        <v>221</v>
      </c>
      <c r="X111" s="227">
        <f t="shared" si="15"/>
        <v>0</v>
      </c>
      <c r="AB111" s="228" t="str">
        <f t="shared" si="16"/>
        <v>GoldPrioksky Plant of Non-Ferrous Metals</v>
      </c>
    </row>
    <row r="112" spans="1:28" s="227" customFormat="1" ht="293.25">
      <c r="A112" s="181"/>
      <c r="B112" s="182" t="s">
        <v>1119</v>
      </c>
      <c r="C112" s="186" t="s">
        <v>2140</v>
      </c>
      <c r="D112" s="230" t="s">
        <v>2140</v>
      </c>
      <c r="E112" s="182" t="s">
        <v>1090</v>
      </c>
      <c r="F112" s="182" t="str">
        <f ca="1">IF(ISERROR($V112),"",OFFSET('Smelter Look-up'!$E$4,$V112-4,0))</f>
        <v>CID001362</v>
      </c>
      <c r="G112" s="182" t="str">
        <f ca="1">IF(C112=$X$4,IF(ISERROR($V112),"Enter smelter details","RMI"),IF(ISERROR($V112),"",OFFSET('Smelter Look-up'!$F$4,$V112-4,0)))</f>
        <v>RMI</v>
      </c>
      <c r="H112" s="183" t="s">
        <v>16126</v>
      </c>
      <c r="I112" s="184" t="s">
        <v>2461</v>
      </c>
      <c r="J112" s="184" t="s">
        <v>13597</v>
      </c>
      <c r="K112" s="224"/>
      <c r="L112" s="224"/>
      <c r="M112" s="224"/>
      <c r="N112" s="224" t="s">
        <v>15893</v>
      </c>
      <c r="O112" s="224" t="s">
        <v>16127</v>
      </c>
      <c r="P112" s="185"/>
      <c r="Q112" s="225"/>
      <c r="R112" s="182" t="str">
        <f ca="1">IF(ISERROR($V112),"",OFFSET('Smelter Look-up'!$C$4,$V112-4,0)&amp;"")</f>
        <v>Penglai Penggang Gold Industry Co., Ltd.</v>
      </c>
      <c r="S112" s="181" t="str">
        <f t="shared" ca="1" si="14"/>
        <v>CN</v>
      </c>
      <c r="T112" s="181" t="str">
        <f ca="1">IF(B112="","",IF(ISERROR(MATCH($J112,SorP!$B$1:$B$6226,0)),"",INDIRECT("'SorP'!$A$"&amp;MATCH($S112&amp;$J112,SorP!C:C,0))))</f>
        <v>CN-SD</v>
      </c>
      <c r="U112" s="201"/>
      <c r="V112" s="226">
        <f>IF(C112="",NA(),IF(OR(C112="Smelter not listed",C112="Smelter not yet identified"),MATCH($B112&amp;$D112,'Smelter Look-up'!$J:$J,0),MATCH($B112&amp;$C112,'Smelter Look-up'!$J:$J,0)))</f>
        <v>217</v>
      </c>
      <c r="X112" s="227">
        <f t="shared" si="15"/>
        <v>0</v>
      </c>
      <c r="AB112" s="228" t="str">
        <f t="shared" si="16"/>
        <v>GoldPenglai Penggang Gold Industry Co., Ltd.</v>
      </c>
    </row>
    <row r="113" spans="1:28" s="227" customFormat="1" ht="409.5">
      <c r="A113" s="181"/>
      <c r="B113" s="182" t="s">
        <v>1119</v>
      </c>
      <c r="C113" s="186" t="s">
        <v>15489</v>
      </c>
      <c r="D113" s="230" t="s">
        <v>15489</v>
      </c>
      <c r="E113" s="182" t="s">
        <v>1088</v>
      </c>
      <c r="F113" s="182" t="str">
        <f ca="1">IF(ISERROR($V113),"",OFFSET('Smelter Look-up'!$E$4,$V113-4,0))</f>
        <v>CID001352</v>
      </c>
      <c r="G113" s="182" t="str">
        <f ca="1">IF(C113=$X$4,IF(ISERROR($V113),"Enter smelter details","RMI"),IF(ISERROR($V113),"",OFFSET('Smelter Look-up'!$F$4,$V113-4,0)))</f>
        <v>RMI</v>
      </c>
      <c r="H113" s="183" t="s">
        <v>16128</v>
      </c>
      <c r="I113" s="184" t="s">
        <v>15492</v>
      </c>
      <c r="J113" s="184" t="s">
        <v>3772</v>
      </c>
      <c r="K113" s="224"/>
      <c r="L113" s="224"/>
      <c r="M113" s="224"/>
      <c r="N113" s="224" t="s">
        <v>16129</v>
      </c>
      <c r="O113" s="224" t="s">
        <v>16130</v>
      </c>
      <c r="P113" s="185"/>
      <c r="Q113" s="225" t="s">
        <v>15868</v>
      </c>
      <c r="R113" s="182" t="str">
        <f ca="1">IF(ISERROR($V113),"",OFFSET('Smelter Look-up'!$C$4,$V113-4,0)&amp;"")</f>
        <v>MKS PAMP SA</v>
      </c>
      <c r="S113" s="181" t="str">
        <f t="shared" ca="1" si="14"/>
        <v>CH</v>
      </c>
      <c r="T113" s="181" t="str">
        <f ca="1">IF(B113="","",IF(ISERROR(MATCH($J113,SorP!$B$1:$B$6226,0)),"",INDIRECT("'SorP'!$A$"&amp;MATCH($S113&amp;$J113,SorP!C:C,0))))</f>
        <v>CH-GE</v>
      </c>
      <c r="U113" s="201"/>
      <c r="V113" s="226">
        <f>IF(C113="",NA(),IF(OR(C113="Smelter not listed",C113="Smelter not yet identified"),MATCH($B113&amp;$D113,'Smelter Look-up'!$J:$J,0),MATCH($B113&amp;$C113,'Smelter Look-up'!$J:$J,0)))</f>
        <v>195</v>
      </c>
      <c r="X113" s="227">
        <f t="shared" si="15"/>
        <v>0</v>
      </c>
      <c r="AB113" s="228" t="str">
        <f t="shared" si="16"/>
        <v>GoldMKS PAMP SA</v>
      </c>
    </row>
    <row r="114" spans="1:28" s="227" customFormat="1" ht="409.5">
      <c r="A114" s="181"/>
      <c r="B114" s="182" t="s">
        <v>1119</v>
      </c>
      <c r="C114" s="186" t="s">
        <v>2240</v>
      </c>
      <c r="D114" s="230" t="s">
        <v>2240</v>
      </c>
      <c r="E114" s="182" t="s">
        <v>873</v>
      </c>
      <c r="F114" s="182" t="str">
        <f ca="1">IF(ISERROR($V114),"",OFFSET('Smelter Look-up'!$E$4,$V114-4,0))</f>
        <v>CID001326</v>
      </c>
      <c r="G114" s="182" t="str">
        <f ca="1">IF(C114=$X$4,IF(ISERROR($V114),"Enter smelter details","RMI"),IF(ISERROR($V114),"",OFFSET('Smelter Look-up'!$F$4,$V114-4,0)))</f>
        <v>RMI</v>
      </c>
      <c r="H114" s="183" t="s">
        <v>16131</v>
      </c>
      <c r="I114" s="184" t="s">
        <v>1630</v>
      </c>
      <c r="J114" s="184" t="s">
        <v>10013</v>
      </c>
      <c r="K114" s="224"/>
      <c r="L114" s="224"/>
      <c r="M114" s="224"/>
      <c r="N114" s="224" t="s">
        <v>16132</v>
      </c>
      <c r="O114" s="224" t="s">
        <v>16133</v>
      </c>
      <c r="P114" s="185"/>
      <c r="Q114" s="225"/>
      <c r="R114" s="182" t="str">
        <f ca="1">IF(ISERROR($V114),"",OFFSET('Smelter Look-up'!$C$4,$V114-4,0)&amp;"")</f>
        <v>OJSC "The Gulidov Krasnoyarsk Non-Ferrous Metals Plant" (OJSC Krastsvetmet)</v>
      </c>
      <c r="S114" s="181" t="str">
        <f t="shared" ca="1" si="14"/>
        <v>RU</v>
      </c>
      <c r="T114" s="181" t="str">
        <f ca="1">IF(B114="","",IF(ISERROR(MATCH($J114,SorP!$B$1:$B$6226,0)),"",INDIRECT("'SorP'!$A$"&amp;MATCH($S114&amp;$J114,SorP!C:C,0))))</f>
        <v>RU-KYA</v>
      </c>
      <c r="U114" s="201"/>
      <c r="V114" s="226">
        <f>IF(C114="",NA(),IF(OR(C114="Smelter not listed",C114="Smelter not yet identified"),MATCH($B114&amp;$D114,'Smelter Look-up'!$J:$J,0),MATCH($B114&amp;$C114,'Smelter Look-up'!$J:$J,0)))</f>
        <v>211</v>
      </c>
      <c r="X114" s="227">
        <f t="shared" si="15"/>
        <v>0</v>
      </c>
      <c r="AB114" s="228" t="str">
        <f t="shared" si="16"/>
        <v>GoldOJSC "The Gulidov Krasnoyarsk Non-Ferrous Metals Plant" (OJSC Krastsvetmet)</v>
      </c>
    </row>
    <row r="115" spans="1:28" s="227" customFormat="1" ht="409.5">
      <c r="A115" s="181"/>
      <c r="B115" s="182" t="s">
        <v>1119</v>
      </c>
      <c r="C115" s="186" t="s">
        <v>2139</v>
      </c>
      <c r="D115" s="230" t="s">
        <v>2139</v>
      </c>
      <c r="E115" s="182" t="s">
        <v>1098</v>
      </c>
      <c r="F115" s="182" t="str">
        <f ca="1">IF(ISERROR($V115),"",OFFSET('Smelter Look-up'!$E$4,$V115-4,0))</f>
        <v>CID001325</v>
      </c>
      <c r="G115" s="182" t="str">
        <f ca="1">IF(C115=$X$4,IF(ISERROR($V115),"Enter smelter details","RMI"),IF(ISERROR($V115),"",OFFSET('Smelter Look-up'!$F$4,$V115-4,0)))</f>
        <v>RMI</v>
      </c>
      <c r="H115" s="183" t="s">
        <v>16134</v>
      </c>
      <c r="I115" s="184" t="s">
        <v>1628</v>
      </c>
      <c r="J115" s="184" t="s">
        <v>1629</v>
      </c>
      <c r="K115" s="224"/>
      <c r="L115" s="224"/>
      <c r="M115" s="224"/>
      <c r="N115" s="224" t="s">
        <v>16135</v>
      </c>
      <c r="O115" s="224" t="s">
        <v>16136</v>
      </c>
      <c r="P115" s="185"/>
      <c r="Q115" s="225" t="s">
        <v>15868</v>
      </c>
      <c r="R115" s="182" t="str">
        <f ca="1">IF(ISERROR($V115),"",OFFSET('Smelter Look-up'!$C$4,$V115-4,0)&amp;"")</f>
        <v>Ohura Precious Metal Industry Co., Ltd.</v>
      </c>
      <c r="S115" s="181" t="str">
        <f t="shared" ca="1" si="14"/>
        <v>JP</v>
      </c>
      <c r="T115" s="181" t="str">
        <f ca="1">IF(B115="","",IF(ISERROR(MATCH($J115,SorP!$B$1:$B$6226,0)),"",INDIRECT("'SorP'!$A$"&amp;MATCH($S115&amp;$J115,SorP!C:C,0))))</f>
        <v>JP-29</v>
      </c>
      <c r="U115" s="201"/>
      <c r="V115" s="226">
        <f>IF(C115="",NA(),IF(OR(C115="Smelter not listed",C115="Smelter not yet identified"),MATCH($B115&amp;$D115,'Smelter Look-up'!$J:$J,0),MATCH($B115&amp;$C115,'Smelter Look-up'!$J:$J,0)))</f>
        <v>210</v>
      </c>
      <c r="X115" s="227">
        <f t="shared" si="15"/>
        <v>0</v>
      </c>
      <c r="AB115" s="228" t="str">
        <f t="shared" si="16"/>
        <v>GoldOhura Precious Metal Industry Co., Ltd.</v>
      </c>
    </row>
    <row r="116" spans="1:28" s="227" customFormat="1" ht="409.5">
      <c r="A116" s="181"/>
      <c r="B116" s="182" t="s">
        <v>1119</v>
      </c>
      <c r="C116" s="186" t="s">
        <v>2138</v>
      </c>
      <c r="D116" s="230" t="s">
        <v>2138</v>
      </c>
      <c r="E116" s="182" t="s">
        <v>1098</v>
      </c>
      <c r="F116" s="182" t="str">
        <f ca="1">IF(ISERROR($V116),"",OFFSET('Smelter Look-up'!$E$4,$V116-4,0))</f>
        <v>CID001259</v>
      </c>
      <c r="G116" s="182" t="str">
        <f ca="1">IF(C116=$X$4,IF(ISERROR($V116),"Enter smelter details","RMI"),IF(ISERROR($V116),"",OFFSET('Smelter Look-up'!$F$4,$V116-4,0)))</f>
        <v>RMI</v>
      </c>
      <c r="H116" s="183" t="s">
        <v>16137</v>
      </c>
      <c r="I116" s="184" t="s">
        <v>1625</v>
      </c>
      <c r="J116" s="184" t="s">
        <v>1626</v>
      </c>
      <c r="K116" s="224"/>
      <c r="L116" s="224"/>
      <c r="M116" s="224"/>
      <c r="N116" s="224" t="s">
        <v>16138</v>
      </c>
      <c r="O116" s="224" t="s">
        <v>16139</v>
      </c>
      <c r="P116" s="185"/>
      <c r="Q116" s="225" t="s">
        <v>15868</v>
      </c>
      <c r="R116" s="182" t="str">
        <f ca="1">IF(ISERROR($V116),"",OFFSET('Smelter Look-up'!$C$4,$V116-4,0)&amp;"")</f>
        <v>Nihon Material Co., Ltd.</v>
      </c>
      <c r="S116" s="181" t="str">
        <f t="shared" ca="1" si="14"/>
        <v>JP</v>
      </c>
      <c r="T116" s="181" t="str">
        <f ca="1">IF(B116="","",IF(ISERROR(MATCH($J116,SorP!$B$1:$B$6226,0)),"",INDIRECT("'SorP'!$A$"&amp;MATCH($S116&amp;$J116,SorP!C:C,0))))</f>
        <v>JP-12</v>
      </c>
      <c r="U116" s="201"/>
      <c r="V116" s="226">
        <f>IF(C116="",NA(),IF(OR(C116="Smelter not listed",C116="Smelter not yet identified"),MATCH($B116&amp;$D116,'Smelter Look-up'!$J:$J,0),MATCH($B116&amp;$C116,'Smelter Look-up'!$J:$J,0)))</f>
        <v>204</v>
      </c>
      <c r="X116" s="227">
        <f t="shared" si="15"/>
        <v>0</v>
      </c>
      <c r="AB116" s="228" t="str">
        <f t="shared" si="16"/>
        <v>GoldNihon Material Co., Ltd.</v>
      </c>
    </row>
    <row r="117" spans="1:28" s="227" customFormat="1" ht="409.5">
      <c r="A117" s="181"/>
      <c r="B117" s="182" t="s">
        <v>1119</v>
      </c>
      <c r="C117" s="186" t="s">
        <v>1219</v>
      </c>
      <c r="D117" s="230" t="s">
        <v>1219</v>
      </c>
      <c r="E117" s="182" t="s">
        <v>881</v>
      </c>
      <c r="F117" s="182" t="str">
        <f ca="1">IF(ISERROR($V117),"",OFFSET('Smelter Look-up'!$E$4,$V117-4,0))</f>
        <v>CID001236</v>
      </c>
      <c r="G117" s="182" t="str">
        <f ca="1">IF(C117=$X$4,IF(ISERROR($V117),"Enter smelter details","RMI"),IF(ISERROR($V117),"",OFFSET('Smelter Look-up'!$F$4,$V117-4,0)))</f>
        <v>RMI</v>
      </c>
      <c r="H117" s="183" t="s">
        <v>16140</v>
      </c>
      <c r="I117" s="184" t="s">
        <v>1624</v>
      </c>
      <c r="J117" s="184" t="s">
        <v>11997</v>
      </c>
      <c r="K117" s="224"/>
      <c r="L117" s="224"/>
      <c r="M117" s="224"/>
      <c r="N117" s="224" t="s">
        <v>16141</v>
      </c>
      <c r="O117" s="224" t="s">
        <v>16142</v>
      </c>
      <c r="P117" s="185"/>
      <c r="Q117" s="225" t="s">
        <v>15868</v>
      </c>
      <c r="R117" s="182" t="str">
        <f ca="1">IF(ISERROR($V117),"",OFFSET('Smelter Look-up'!$C$4,$V117-4,0)&amp;"")</f>
        <v>Navoi Mining and Metallurgical Combinat</v>
      </c>
      <c r="S117" s="181" t="str">
        <f t="shared" ca="1" si="14"/>
        <v>UZ</v>
      </c>
      <c r="T117" s="181" t="str">
        <f ca="1">IF(B117="","",IF(ISERROR(MATCH($J117,SorP!$B$1:$B$6226,0)),"",INDIRECT("'SorP'!$A$"&amp;MATCH($S117&amp;$J117,SorP!C:C,0))))</f>
        <v>UZ-NW</v>
      </c>
      <c r="U117" s="201"/>
      <c r="V117" s="226">
        <f>IF(C117="",NA(),IF(OR(C117="Smelter not listed",C117="Smelter not yet identified"),MATCH($B117&amp;$D117,'Smelter Look-up'!$J:$J,0),MATCH($B117&amp;$C117,'Smelter Look-up'!$J:$J,0)))</f>
        <v>202</v>
      </c>
      <c r="X117" s="227">
        <f t="shared" si="15"/>
        <v>0</v>
      </c>
      <c r="AB117" s="228" t="str">
        <f t="shared" si="16"/>
        <v>GoldNavoi Mining and Metallurgical Combinat</v>
      </c>
    </row>
    <row r="118" spans="1:28" s="227" customFormat="1" ht="409.5">
      <c r="A118" s="181"/>
      <c r="B118" s="182" t="s">
        <v>1119</v>
      </c>
      <c r="C118" s="186" t="s">
        <v>12409</v>
      </c>
      <c r="D118" s="230" t="s">
        <v>12409</v>
      </c>
      <c r="E118" s="182" t="s">
        <v>879</v>
      </c>
      <c r="F118" s="182" t="str">
        <f ca="1">IF(ISERROR($V118),"",OFFSET('Smelter Look-up'!$E$4,$V118-4,0))</f>
        <v>CID001220</v>
      </c>
      <c r="G118" s="182" t="str">
        <f ca="1">IF(C118=$X$4,IF(ISERROR($V118),"Enter smelter details","RMI"),IF(ISERROR($V118),"",OFFSET('Smelter Look-up'!$F$4,$V118-4,0)))</f>
        <v>RMI</v>
      </c>
      <c r="H118" s="183" t="s">
        <v>16143</v>
      </c>
      <c r="I118" s="184" t="s">
        <v>1623</v>
      </c>
      <c r="J118" s="184" t="s">
        <v>11246</v>
      </c>
      <c r="K118" s="224"/>
      <c r="L118" s="224"/>
      <c r="M118" s="224"/>
      <c r="N118" s="224" t="s">
        <v>16144</v>
      </c>
      <c r="O118" s="224" t="s">
        <v>16145</v>
      </c>
      <c r="P118" s="185"/>
      <c r="Q118" s="225" t="s">
        <v>15868</v>
      </c>
      <c r="R118" s="182" t="str">
        <f ca="1">IF(ISERROR($V118),"",OFFSET('Smelter Look-up'!$C$4,$V118-4,0)&amp;"")</f>
        <v>Nadir Metal Rafineri San. Ve Tic. A.S.</v>
      </c>
      <c r="S118" s="181" t="str">
        <f t="shared" ca="1" si="14"/>
        <v>TR</v>
      </c>
      <c r="T118" s="181" t="str">
        <f ca="1">IF(B118="","",IF(ISERROR(MATCH($J118,SorP!$B$1:$B$6226,0)),"",INDIRECT("'SorP'!$A$"&amp;MATCH($S118&amp;$J118,SorP!C:C,0))))</f>
        <v>TR-34</v>
      </c>
      <c r="U118" s="201"/>
      <c r="V118" s="226">
        <f>IF(C118="",NA(),IF(OR(C118="Smelter not listed",C118="Smelter not yet identified"),MATCH($B118&amp;$D118,'Smelter Look-up'!$J:$J,0),MATCH($B118&amp;$C118,'Smelter Look-up'!$J:$J,0)))</f>
        <v>200</v>
      </c>
      <c r="X118" s="227">
        <f t="shared" si="15"/>
        <v>0</v>
      </c>
      <c r="AB118" s="228" t="str">
        <f t="shared" si="16"/>
        <v>GoldNadir Metal Rafineri San. Ve Tic. A.S.</v>
      </c>
    </row>
    <row r="119" spans="1:28" s="227" customFormat="1" ht="409.5">
      <c r="A119" s="181"/>
      <c r="B119" s="182" t="s">
        <v>1119</v>
      </c>
      <c r="C119" s="186" t="s">
        <v>901</v>
      </c>
      <c r="D119" s="230" t="s">
        <v>901</v>
      </c>
      <c r="E119" s="182" t="s">
        <v>873</v>
      </c>
      <c r="F119" s="182" t="str">
        <f ca="1">IF(ISERROR($V119),"",OFFSET('Smelter Look-up'!$E$4,$V119-4,0))</f>
        <v>CID001204</v>
      </c>
      <c r="G119" s="182" t="str">
        <f ca="1">IF(C119=$X$4,IF(ISERROR($V119),"Enter smelter details","RMI"),IF(ISERROR($V119),"",OFFSET('Smelter Look-up'!$F$4,$V119-4,0)))</f>
        <v>RMI</v>
      </c>
      <c r="H119" s="183" t="s">
        <v>16146</v>
      </c>
      <c r="I119" s="184" t="s">
        <v>1622</v>
      </c>
      <c r="J119" s="184" t="s">
        <v>9870</v>
      </c>
      <c r="K119" s="224"/>
      <c r="L119" s="224"/>
      <c r="M119" s="224"/>
      <c r="N119" s="224" t="s">
        <v>16147</v>
      </c>
      <c r="O119" s="224" t="s">
        <v>16148</v>
      </c>
      <c r="P119" s="185"/>
      <c r="Q119" s="225"/>
      <c r="R119" s="182" t="str">
        <f ca="1">IF(ISERROR($V119),"",OFFSET('Smelter Look-up'!$C$4,$V119-4,0)&amp;"")</f>
        <v>Moscow Special Alloys Processing Plant</v>
      </c>
      <c r="S119" s="181" t="str">
        <f t="shared" ca="1" si="14"/>
        <v>RU</v>
      </c>
      <c r="T119" s="181" t="str">
        <f ca="1">IF(B119="","",IF(ISERROR(MATCH($J119,SorP!$B$1:$B$6226,0)),"",INDIRECT("'SorP'!$A$"&amp;MATCH($S119&amp;$J119,SorP!C:C,0))))</f>
        <v>RU-MOW</v>
      </c>
      <c r="U119" s="201"/>
      <c r="V119" s="226">
        <f>IF(C119="",NA(),IF(OR(C119="Smelter not listed",C119="Smelter not yet identified"),MATCH($B119&amp;$D119,'Smelter Look-up'!$J:$J,0),MATCH($B119&amp;$C119,'Smelter Look-up'!$J:$J,0)))</f>
        <v>199</v>
      </c>
      <c r="X119" s="227">
        <f t="shared" si="15"/>
        <v>0</v>
      </c>
      <c r="AB119" s="228" t="str">
        <f t="shared" si="16"/>
        <v>GoldMoscow Special Alloys Processing Plant</v>
      </c>
    </row>
    <row r="120" spans="1:28" s="227" customFormat="1" ht="409.5">
      <c r="A120" s="181"/>
      <c r="B120" s="182" t="s">
        <v>1119</v>
      </c>
      <c r="C120" s="186" t="s">
        <v>1218</v>
      </c>
      <c r="D120" s="230" t="s">
        <v>1218</v>
      </c>
      <c r="E120" s="182" t="s">
        <v>1098</v>
      </c>
      <c r="F120" s="182" t="str">
        <f ca="1">IF(ISERROR($V120),"",OFFSET('Smelter Look-up'!$E$4,$V120-4,0))</f>
        <v>CID001193</v>
      </c>
      <c r="G120" s="182" t="str">
        <f ca="1">IF(C120=$X$4,IF(ISERROR($V120),"Enter smelter details","RMI"),IF(ISERROR($V120),"",OFFSET('Smelter Look-up'!$F$4,$V120-4,0)))</f>
        <v>RMI</v>
      </c>
      <c r="H120" s="183" t="s">
        <v>16149</v>
      </c>
      <c r="I120" s="184" t="s">
        <v>1620</v>
      </c>
      <c r="J120" s="184" t="s">
        <v>1619</v>
      </c>
      <c r="K120" s="224"/>
      <c r="L120" s="224"/>
      <c r="M120" s="224"/>
      <c r="N120" s="224" t="s">
        <v>16150</v>
      </c>
      <c r="O120" s="224" t="s">
        <v>16151</v>
      </c>
      <c r="P120" s="185"/>
      <c r="Q120" s="225" t="s">
        <v>15868</v>
      </c>
      <c r="R120" s="182" t="str">
        <f ca="1">IF(ISERROR($V120),"",OFFSET('Smelter Look-up'!$C$4,$V120-4,0)&amp;"")</f>
        <v>Mitsui Mining and Smelting Co., Ltd.</v>
      </c>
      <c r="S120" s="181" t="str">
        <f t="shared" ca="1" si="14"/>
        <v>JP</v>
      </c>
      <c r="T120" s="181" t="str">
        <f ca="1">IF(B120="","",IF(ISERROR(MATCH($J120,SorP!$B$1:$B$6226,0)),"",INDIRECT("'SorP'!$A$"&amp;MATCH($S120&amp;$J120,SorP!C:C,0))))</f>
        <v>JP-34</v>
      </c>
      <c r="U120" s="201"/>
      <c r="V120" s="226">
        <f>IF(C120="",NA(),IF(OR(C120="Smelter not listed",C120="Smelter not yet identified"),MATCH($B120&amp;$D120,'Smelter Look-up'!$J:$J,0),MATCH($B120&amp;$C120,'Smelter Look-up'!$J:$J,0)))</f>
        <v>194</v>
      </c>
      <c r="X120" s="227">
        <f t="shared" si="15"/>
        <v>0</v>
      </c>
      <c r="AB120" s="228" t="str">
        <f t="shared" si="16"/>
        <v>GoldMitsui Mining and Smelting Co., Ltd.</v>
      </c>
    </row>
    <row r="121" spans="1:28" s="227" customFormat="1" ht="409.5">
      <c r="A121" s="181"/>
      <c r="B121" s="182" t="s">
        <v>1119</v>
      </c>
      <c r="C121" s="186" t="s">
        <v>1153</v>
      </c>
      <c r="D121" s="230" t="s">
        <v>1153</v>
      </c>
      <c r="E121" s="182" t="s">
        <v>1098</v>
      </c>
      <c r="F121" s="182" t="str">
        <f ca="1">IF(ISERROR($V121),"",OFFSET('Smelter Look-up'!$E$4,$V121-4,0))</f>
        <v>CID001188</v>
      </c>
      <c r="G121" s="182" t="str">
        <f ca="1">IF(C121=$X$4,IF(ISERROR($V121),"Enter smelter details","RMI"),IF(ISERROR($V121),"",OFFSET('Smelter Look-up'!$F$4,$V121-4,0)))</f>
        <v>RMI</v>
      </c>
      <c r="H121" s="183" t="s">
        <v>16152</v>
      </c>
      <c r="I121" s="184" t="s">
        <v>1534</v>
      </c>
      <c r="J121" s="184" t="s">
        <v>1534</v>
      </c>
      <c r="K121" s="224"/>
      <c r="L121" s="224"/>
      <c r="M121" s="224"/>
      <c r="N121" s="224" t="s">
        <v>16153</v>
      </c>
      <c r="O121" s="224" t="s">
        <v>16154</v>
      </c>
      <c r="P121" s="185"/>
      <c r="Q121" s="225" t="s">
        <v>15868</v>
      </c>
      <c r="R121" s="182" t="str">
        <f ca="1">IF(ISERROR($V121),"",OFFSET('Smelter Look-up'!$C$4,$V121-4,0)&amp;"")</f>
        <v>Mitsubishi Materials Corporation</v>
      </c>
      <c r="S121" s="181" t="str">
        <f t="shared" ca="1" si="14"/>
        <v>JP</v>
      </c>
      <c r="T121" s="181" t="str">
        <f ca="1">IF(B121="","",IF(ISERROR(MATCH($J121,SorP!$B$1:$B$6226,0)),"",INDIRECT("'SorP'!$A$"&amp;MATCH($S121&amp;$J121,SorP!C:C,0))))</f>
        <v>JP-13</v>
      </c>
      <c r="U121" s="201"/>
      <c r="V121" s="226">
        <f>IF(C121="",NA(),IF(OR(C121="Smelter not listed",C121="Smelter not yet identified"),MATCH($B121&amp;$D121,'Smelter Look-up'!$J:$J,0),MATCH($B121&amp;$C121,'Smelter Look-up'!$J:$J,0)))</f>
        <v>192</v>
      </c>
      <c r="X121" s="227">
        <f t="shared" si="15"/>
        <v>0</v>
      </c>
      <c r="AB121" s="228" t="str">
        <f t="shared" si="16"/>
        <v>GoldMitsubishi Materials Corporation</v>
      </c>
    </row>
    <row r="122" spans="1:28" s="227" customFormat="1" ht="409.5">
      <c r="A122" s="181"/>
      <c r="B122" s="182" t="s">
        <v>1119</v>
      </c>
      <c r="C122" s="186" t="s">
        <v>12407</v>
      </c>
      <c r="D122" s="230" t="s">
        <v>12407</v>
      </c>
      <c r="E122" s="182" t="s">
        <v>1103</v>
      </c>
      <c r="F122" s="182" t="str">
        <f ca="1">IF(ISERROR($V122),"",OFFSET('Smelter Look-up'!$E$4,$V122-4,0))</f>
        <v>CID001161</v>
      </c>
      <c r="G122" s="182" t="str">
        <f ca="1">IF(C122=$X$4,IF(ISERROR($V122),"Enter smelter details","RMI"),IF(ISERROR($V122),"",OFFSET('Smelter Look-up'!$F$4,$V122-4,0)))</f>
        <v>RMI</v>
      </c>
      <c r="H122" s="183" t="s">
        <v>16155</v>
      </c>
      <c r="I122" s="184" t="s">
        <v>1618</v>
      </c>
      <c r="J122" s="184" t="s">
        <v>12863</v>
      </c>
      <c r="K122" s="224"/>
      <c r="L122" s="224"/>
      <c r="M122" s="224"/>
      <c r="N122" s="224" t="s">
        <v>16156</v>
      </c>
      <c r="O122" s="224" t="s">
        <v>16157</v>
      </c>
      <c r="P122" s="185"/>
      <c r="Q122" s="225" t="s">
        <v>15868</v>
      </c>
      <c r="R122" s="182" t="str">
        <f ca="1">IF(ISERROR($V122),"",OFFSET('Smelter Look-up'!$C$4,$V122-4,0)&amp;"")</f>
        <v>Metalurgica Met-Mex Penoles S.A. De C.V.</v>
      </c>
      <c r="S122" s="181" t="str">
        <f t="shared" ca="1" si="14"/>
        <v>MX</v>
      </c>
      <c r="T122" s="181" t="str">
        <f ca="1">IF(B122="","",IF(ISERROR(MATCH($J122,SorP!$B$1:$B$6226,0)),"",INDIRECT("'SorP'!$A$"&amp;MATCH($S122&amp;$J122,SorP!C:C,0))))</f>
        <v>MX-COA</v>
      </c>
      <c r="U122" s="201"/>
      <c r="V122" s="226">
        <f>IF(C122="",NA(),IF(OR(C122="Smelter not listed",C122="Smelter not yet identified"),MATCH($B122&amp;$D122,'Smelter Look-up'!$J:$J,0),MATCH($B122&amp;$C122,'Smelter Look-up'!$J:$J,0)))</f>
        <v>188</v>
      </c>
      <c r="X122" s="227">
        <f t="shared" si="15"/>
        <v>0</v>
      </c>
      <c r="AB122" s="228" t="str">
        <f t="shared" si="16"/>
        <v>GoldMetalurgica Met-Mex Penoles S.A. De C.V.</v>
      </c>
    </row>
    <row r="123" spans="1:28" s="227" customFormat="1" ht="409.5">
      <c r="A123" s="181"/>
      <c r="B123" s="182" t="s">
        <v>1119</v>
      </c>
      <c r="C123" s="186" t="s">
        <v>1217</v>
      </c>
      <c r="D123" s="230" t="s">
        <v>1217</v>
      </c>
      <c r="E123" s="182" t="s">
        <v>2415</v>
      </c>
      <c r="F123" s="182" t="str">
        <f ca="1">IF(ISERROR($V123),"",OFFSET('Smelter Look-up'!$E$4,$V123-4,0))</f>
        <v>CID001157</v>
      </c>
      <c r="G123" s="182" t="str">
        <f ca="1">IF(C123=$X$4,IF(ISERROR($V123),"Enter smelter details","RMI"),IF(ISERROR($V123),"",OFFSET('Smelter Look-up'!$F$4,$V123-4,0)))</f>
        <v>RMI</v>
      </c>
      <c r="H123" s="183" t="s">
        <v>16158</v>
      </c>
      <c r="I123" s="184" t="s">
        <v>1616</v>
      </c>
      <c r="J123" s="184" t="s">
        <v>1617</v>
      </c>
      <c r="K123" s="224"/>
      <c r="L123" s="224"/>
      <c r="M123" s="224"/>
      <c r="N123" s="224" t="s">
        <v>16159</v>
      </c>
      <c r="O123" s="224" t="s">
        <v>16160</v>
      </c>
      <c r="P123" s="185"/>
      <c r="Q123" s="225" t="s">
        <v>15868</v>
      </c>
      <c r="R123" s="182" t="str">
        <f ca="1">IF(ISERROR($V123),"",OFFSET('Smelter Look-up'!$C$4,$V123-4,0)&amp;"")</f>
        <v>Metalor USA Refining Corporation</v>
      </c>
      <c r="S123" s="181" t="str">
        <f t="shared" ca="1" si="14"/>
        <v>US</v>
      </c>
      <c r="T123" s="181" t="str">
        <f ca="1">IF(B123="","",IF(ISERROR(MATCH($J123,SorP!$B$1:$B$6226,0)),"",INDIRECT("'SorP'!$A$"&amp;MATCH($S123&amp;$J123,SorP!C:C,0))))</f>
        <v>US-MA</v>
      </c>
      <c r="U123" s="201"/>
      <c r="V123" s="226">
        <f>IF(C123="",NA(),IF(OR(C123="Smelter not listed",C123="Smelter not yet identified"),MATCH($B123&amp;$D123,'Smelter Look-up'!$J:$J,0),MATCH($B123&amp;$C123,'Smelter Look-up'!$J:$J,0)))</f>
        <v>187</v>
      </c>
      <c r="X123" s="227">
        <f t="shared" si="15"/>
        <v>0</v>
      </c>
      <c r="AB123" s="228" t="str">
        <f t="shared" si="16"/>
        <v>GoldMetalor USA Refining Corporation</v>
      </c>
    </row>
    <row r="124" spans="1:28" s="227" customFormat="1" ht="409.5">
      <c r="A124" s="181"/>
      <c r="B124" s="182" t="s">
        <v>1119</v>
      </c>
      <c r="C124" s="186" t="s">
        <v>2288</v>
      </c>
      <c r="D124" s="230" t="s">
        <v>2288</v>
      </c>
      <c r="E124" s="182" t="s">
        <v>1088</v>
      </c>
      <c r="F124" s="182" t="str">
        <f ca="1">IF(ISERROR($V124),"",OFFSET('Smelter Look-up'!$E$4,$V124-4,0))</f>
        <v>CID001153</v>
      </c>
      <c r="G124" s="182" t="str">
        <f ca="1">IF(C124=$X$4,IF(ISERROR($V124),"Enter smelter details","RMI"),IF(ISERROR($V124),"",OFFSET('Smelter Look-up'!$F$4,$V124-4,0)))</f>
        <v>RMI</v>
      </c>
      <c r="H124" s="183" t="s">
        <v>16161</v>
      </c>
      <c r="I124" s="184" t="s">
        <v>1614</v>
      </c>
      <c r="J124" s="184" t="s">
        <v>1615</v>
      </c>
      <c r="K124" s="224"/>
      <c r="L124" s="224"/>
      <c r="M124" s="224"/>
      <c r="N124" s="224" t="s">
        <v>16162</v>
      </c>
      <c r="O124" s="224" t="s">
        <v>16163</v>
      </c>
      <c r="P124" s="185"/>
      <c r="Q124" s="225" t="s">
        <v>15868</v>
      </c>
      <c r="R124" s="182" t="str">
        <f ca="1">IF(ISERROR($V124),"",OFFSET('Smelter Look-up'!$C$4,$V124-4,0)&amp;"")</f>
        <v>Metalor Technologies S.A.</v>
      </c>
      <c r="S124" s="181" t="str">
        <f t="shared" ca="1" si="14"/>
        <v>CH</v>
      </c>
      <c r="T124" s="181" t="str">
        <f ca="1">IF(B124="","",IF(ISERROR(MATCH($J124,SorP!$B$1:$B$6226,0)),"",INDIRECT("'SorP'!$A$"&amp;MATCH($S124&amp;$J124,SorP!C:C,0))))</f>
        <v>CH-NE</v>
      </c>
      <c r="U124" s="201"/>
      <c r="V124" s="226">
        <f>IF(C124="",NA(),IF(OR(C124="Smelter not listed",C124="Smelter not yet identified"),MATCH($B124&amp;$D124,'Smelter Look-up'!$J:$J,0),MATCH($B124&amp;$C124,'Smelter Look-up'!$J:$J,0)))</f>
        <v>186</v>
      </c>
      <c r="X124" s="227">
        <f t="shared" si="15"/>
        <v>0</v>
      </c>
      <c r="AB124" s="228" t="str">
        <f t="shared" si="16"/>
        <v>GoldMetalor Technologies S.A.</v>
      </c>
    </row>
    <row r="125" spans="1:28" s="227" customFormat="1" ht="409.5">
      <c r="A125" s="181"/>
      <c r="B125" s="182" t="s">
        <v>1119</v>
      </c>
      <c r="C125" s="186" t="s">
        <v>2135</v>
      </c>
      <c r="D125" s="230" t="s">
        <v>2135</v>
      </c>
      <c r="E125" s="182" t="s">
        <v>876</v>
      </c>
      <c r="F125" s="182" t="str">
        <f ca="1">IF(ISERROR($V125),"",OFFSET('Smelter Look-up'!$E$4,$V125-4,0))</f>
        <v>CID001152</v>
      </c>
      <c r="G125" s="182" t="str">
        <f ca="1">IF(C125=$X$4,IF(ISERROR($V125),"Enter smelter details","RMI"),IF(ISERROR($V125),"",OFFSET('Smelter Look-up'!$F$4,$V125-4,0)))</f>
        <v>RMI</v>
      </c>
      <c r="H125" s="183" t="s">
        <v>16164</v>
      </c>
      <c r="I125" s="184" t="s">
        <v>12701</v>
      </c>
      <c r="J125" s="184" t="s">
        <v>10273</v>
      </c>
      <c r="K125" s="224"/>
      <c r="L125" s="224"/>
      <c r="M125" s="224"/>
      <c r="N125" s="224" t="s">
        <v>16165</v>
      </c>
      <c r="O125" s="224" t="s">
        <v>16166</v>
      </c>
      <c r="P125" s="185"/>
      <c r="Q125" s="225" t="s">
        <v>15868</v>
      </c>
      <c r="R125" s="182" t="str">
        <f ca="1">IF(ISERROR($V125),"",OFFSET('Smelter Look-up'!$C$4,$V125-4,0)&amp;"")</f>
        <v>Metalor Technologies (Singapore) Pte., Ltd.</v>
      </c>
      <c r="S125" s="181" t="str">
        <f t="shared" ca="1" si="14"/>
        <v>SG</v>
      </c>
      <c r="T125" s="181" t="str">
        <f ca="1">IF(B125="","",IF(ISERROR(MATCH($J125,SorP!$B$1:$B$6226,0)),"",INDIRECT("'SorP'!$A$"&amp;MATCH($S125&amp;$J125,SorP!C:C,0))))</f>
        <v>SG-05</v>
      </c>
      <c r="U125" s="201"/>
      <c r="V125" s="226">
        <f>IF(C125="",NA(),IF(OR(C125="Smelter not listed",C125="Smelter not yet identified"),MATCH($B125&amp;$D125,'Smelter Look-up'!$J:$J,0),MATCH($B125&amp;$C125,'Smelter Look-up'!$J:$J,0)))</f>
        <v>184</v>
      </c>
      <c r="X125" s="227">
        <f t="shared" si="15"/>
        <v>0</v>
      </c>
      <c r="AB125" s="228" t="str">
        <f t="shared" si="16"/>
        <v>GoldMetalor Technologies (Singapore) Pte., Ltd.</v>
      </c>
    </row>
    <row r="126" spans="1:28" s="227" customFormat="1" ht="409.5">
      <c r="A126" s="181"/>
      <c r="B126" s="182" t="s">
        <v>1119</v>
      </c>
      <c r="C126" s="186" t="s">
        <v>2134</v>
      </c>
      <c r="D126" s="230" t="s">
        <v>2134</v>
      </c>
      <c r="E126" s="182" t="s">
        <v>1090</v>
      </c>
      <c r="F126" s="182" t="str">
        <f ca="1">IF(ISERROR($V126),"",OFFSET('Smelter Look-up'!$E$4,$V126-4,0))</f>
        <v>CID001149</v>
      </c>
      <c r="G126" s="182" t="str">
        <f ca="1">IF(C126=$X$4,IF(ISERROR($V126),"Enter smelter details","RMI"),IF(ISERROR($V126),"",OFFSET('Smelter Look-up'!$F$4,$V126-4,0)))</f>
        <v>RMI</v>
      </c>
      <c r="H126" s="183" t="s">
        <v>16167</v>
      </c>
      <c r="I126" s="184" t="s">
        <v>1613</v>
      </c>
      <c r="J126" s="184" t="s">
        <v>15779</v>
      </c>
      <c r="K126" s="224"/>
      <c r="L126" s="224"/>
      <c r="M126" s="224"/>
      <c r="N126" s="224" t="s">
        <v>16168</v>
      </c>
      <c r="O126" s="224" t="s">
        <v>16169</v>
      </c>
      <c r="P126" s="185"/>
      <c r="Q126" s="225" t="s">
        <v>15868</v>
      </c>
      <c r="R126" s="182" t="str">
        <f ca="1">IF(ISERROR($V126),"",OFFSET('Smelter Look-up'!$C$4,$V126-4,0)&amp;"")</f>
        <v>Metalor Technologies (Hong Kong) Ltd.</v>
      </c>
      <c r="S126" s="181" t="str">
        <f t="shared" ca="1" si="14"/>
        <v>CN</v>
      </c>
      <c r="T126" s="181" t="str">
        <f ca="1">IF(B126="","",IF(ISERROR(MATCH($J126,SorP!$B$1:$B$6226,0)),"",INDIRECT("'SorP'!$A$"&amp;MATCH($S126&amp;$J126,SorP!C:C,0))))</f>
        <v>CN-HK</v>
      </c>
      <c r="U126" s="201"/>
      <c r="V126" s="226">
        <f>IF(C126="",NA(),IF(OR(C126="Smelter not listed",C126="Smelter not yet identified"),MATCH($B126&amp;$D126,'Smelter Look-up'!$J:$J,0),MATCH($B126&amp;$C126,'Smelter Look-up'!$J:$J,0)))</f>
        <v>183</v>
      </c>
      <c r="X126" s="227">
        <f t="shared" si="15"/>
        <v>0</v>
      </c>
      <c r="AB126" s="228" t="str">
        <f t="shared" si="16"/>
        <v>GoldMetalor Technologies (Hong Kong) Ltd.</v>
      </c>
    </row>
    <row r="127" spans="1:28" s="227" customFormat="1" ht="409.5">
      <c r="A127" s="181"/>
      <c r="B127" s="182" t="s">
        <v>1119</v>
      </c>
      <c r="C127" s="186" t="s">
        <v>1611</v>
      </c>
      <c r="D127" s="230" t="s">
        <v>1611</v>
      </c>
      <c r="E127" s="182" t="s">
        <v>1090</v>
      </c>
      <c r="F127" s="182" t="str">
        <f ca="1">IF(ISERROR($V127),"",OFFSET('Smelter Look-up'!$E$4,$V127-4,0))</f>
        <v>CID001147</v>
      </c>
      <c r="G127" s="182" t="str">
        <f ca="1">IF(C127=$X$4,IF(ISERROR($V127),"Enter smelter details","RMI"),IF(ISERROR($V127),"",OFFSET('Smelter Look-up'!$F$4,$V127-4,0)))</f>
        <v>RMI</v>
      </c>
      <c r="H127" s="183" t="s">
        <v>16170</v>
      </c>
      <c r="I127" s="184" t="s">
        <v>2495</v>
      </c>
      <c r="J127" s="184" t="s">
        <v>13609</v>
      </c>
      <c r="K127" s="224"/>
      <c r="L127" s="224"/>
      <c r="M127" s="224"/>
      <c r="N127" s="224" t="s">
        <v>16171</v>
      </c>
      <c r="O127" s="224" t="s">
        <v>16172</v>
      </c>
      <c r="P127" s="185"/>
      <c r="Q127" s="225" t="s">
        <v>15868</v>
      </c>
      <c r="R127" s="182" t="str">
        <f ca="1">IF(ISERROR($V127),"",OFFSET('Smelter Look-up'!$C$4,$V127-4,0)&amp;"")</f>
        <v>Metalor Technologies (Suzhou) Ltd.</v>
      </c>
      <c r="S127" s="181" t="str">
        <f t="shared" ca="1" si="14"/>
        <v>CN</v>
      </c>
      <c r="T127" s="181" t="str">
        <f ca="1">IF(B127="","",IF(ISERROR(MATCH($J127,SorP!$B$1:$B$6226,0)),"",INDIRECT("'SorP'!$A$"&amp;MATCH($S127&amp;$J127,SorP!C:C,0))))</f>
        <v>CN-JS</v>
      </c>
      <c r="U127" s="201"/>
      <c r="V127" s="226">
        <f>IF(C127="",NA(),IF(OR(C127="Smelter not listed",C127="Smelter not yet identified"),MATCH($B127&amp;$D127,'Smelter Look-up'!$J:$J,0),MATCH($B127&amp;$C127,'Smelter Look-up'!$J:$J,0)))</f>
        <v>185</v>
      </c>
      <c r="X127" s="227">
        <f t="shared" si="15"/>
        <v>0</v>
      </c>
      <c r="AB127" s="228" t="str">
        <f t="shared" si="16"/>
        <v>GoldMetalor Technologies (Suzhou) Ltd.</v>
      </c>
    </row>
    <row r="128" spans="1:28" s="227" customFormat="1" ht="409.5">
      <c r="A128" s="181"/>
      <c r="B128" s="182" t="s">
        <v>1119</v>
      </c>
      <c r="C128" s="186" t="s">
        <v>54</v>
      </c>
      <c r="D128" s="230" t="s">
        <v>54</v>
      </c>
      <c r="E128" s="182" t="s">
        <v>1098</v>
      </c>
      <c r="F128" s="182" t="str">
        <f ca="1">IF(ISERROR($V128),"",OFFSET('Smelter Look-up'!$E$4,$V128-4,0))</f>
        <v>CID001119</v>
      </c>
      <c r="G128" s="182" t="str">
        <f ca="1">IF(C128=$X$4,IF(ISERROR($V128),"Enter smelter details","RMI"),IF(ISERROR($V128),"",OFFSET('Smelter Look-up'!$F$4,$V128-4,0)))</f>
        <v>RMI</v>
      </c>
      <c r="H128" s="183" t="s">
        <v>16173</v>
      </c>
      <c r="I128" s="184" t="s">
        <v>1610</v>
      </c>
      <c r="J128" s="184" t="s">
        <v>1573</v>
      </c>
      <c r="K128" s="224"/>
      <c r="L128" s="224"/>
      <c r="M128" s="224"/>
      <c r="N128" s="224" t="s">
        <v>16174</v>
      </c>
      <c r="O128" s="224" t="s">
        <v>16175</v>
      </c>
      <c r="P128" s="185"/>
      <c r="Q128" s="225" t="s">
        <v>15868</v>
      </c>
      <c r="R128" s="182" t="str">
        <f ca="1">IF(ISERROR($V128),"",OFFSET('Smelter Look-up'!$C$4,$V128-4,0)&amp;"")</f>
        <v>Matsuda Sangyo Co., Ltd.</v>
      </c>
      <c r="S128" s="181" t="str">
        <f t="shared" ca="1" si="14"/>
        <v>JP</v>
      </c>
      <c r="T128" s="181" t="str">
        <f ca="1">IF(B128="","",IF(ISERROR(MATCH($J128,SorP!$B$1:$B$6226,0)),"",INDIRECT("'SorP'!$A$"&amp;MATCH($S128&amp;$J128,SorP!C:C,0))))</f>
        <v>JP-11</v>
      </c>
      <c r="U128" s="201"/>
      <c r="V128" s="226">
        <f>IF(C128="",NA(),IF(OR(C128="Smelter not listed",C128="Smelter not yet identified"),MATCH($B128&amp;$D128,'Smelter Look-up'!$J:$J,0),MATCH($B128&amp;$C128,'Smelter Look-up'!$J:$J,0)))</f>
        <v>175</v>
      </c>
      <c r="X128" s="227">
        <f t="shared" si="15"/>
        <v>0</v>
      </c>
      <c r="AB128" s="228" t="str">
        <f t="shared" si="16"/>
        <v>GoldMatsuda Sangyo Co., Ltd.</v>
      </c>
    </row>
    <row r="129" spans="1:28" s="227" customFormat="1" ht="409.5">
      <c r="A129" s="181"/>
      <c r="B129" s="182" t="s">
        <v>1119</v>
      </c>
      <c r="C129" s="186" t="s">
        <v>900</v>
      </c>
      <c r="D129" s="230" t="s">
        <v>900</v>
      </c>
      <c r="E129" s="182" t="s">
        <v>2415</v>
      </c>
      <c r="F129" s="182" t="str">
        <f ca="1">IF(ISERROR($V129),"",OFFSET('Smelter Look-up'!$E$4,$V129-4,0))</f>
        <v>CID001113</v>
      </c>
      <c r="G129" s="182" t="str">
        <f ca="1">IF(C129=$X$4,IF(ISERROR($V129),"Enter smelter details","RMI"),IF(ISERROR($V129),"",OFFSET('Smelter Look-up'!$F$4,$V129-4,0)))</f>
        <v>RMI</v>
      </c>
      <c r="H129" s="183" t="s">
        <v>16176</v>
      </c>
      <c r="I129" s="184" t="s">
        <v>1608</v>
      </c>
      <c r="J129" s="184" t="s">
        <v>1609</v>
      </c>
      <c r="K129" s="224"/>
      <c r="L129" s="224"/>
      <c r="M129" s="224"/>
      <c r="N129" s="224" t="s">
        <v>16177</v>
      </c>
      <c r="O129" s="224" t="s">
        <v>16178</v>
      </c>
      <c r="P129" s="185"/>
      <c r="Q129" s="225" t="s">
        <v>15868</v>
      </c>
      <c r="R129" s="182" t="str">
        <f ca="1">IF(ISERROR($V129),"",OFFSET('Smelter Look-up'!$C$4,$V129-4,0)&amp;"")</f>
        <v>Materion</v>
      </c>
      <c r="S129" s="181" t="str">
        <f t="shared" ca="1" si="14"/>
        <v>US</v>
      </c>
      <c r="T129" s="181" t="str">
        <f ca="1">IF(B129="","",IF(ISERROR(MATCH($J129,SorP!$B$1:$B$6226,0)),"",INDIRECT("'SorP'!$A$"&amp;MATCH($S129&amp;$J129,SorP!C:C,0))))</f>
        <v>US-NY</v>
      </c>
      <c r="U129" s="201"/>
      <c r="V129" s="226">
        <f>IF(C129="",NA(),IF(OR(C129="Smelter not listed",C129="Smelter not yet identified"),MATCH($B129&amp;$D129,'Smelter Look-up'!$J:$J,0),MATCH($B129&amp;$C129,'Smelter Look-up'!$J:$J,0)))</f>
        <v>174</v>
      </c>
      <c r="X129" s="227">
        <f t="shared" si="15"/>
        <v>0</v>
      </c>
      <c r="AB129" s="228" t="str">
        <f t="shared" si="16"/>
        <v>GoldMaterion</v>
      </c>
    </row>
    <row r="130" spans="1:28" s="227" customFormat="1" ht="409.5">
      <c r="A130" s="181"/>
      <c r="B130" s="182" t="s">
        <v>1119</v>
      </c>
      <c r="C130" s="186" t="s">
        <v>1606</v>
      </c>
      <c r="D130" s="230" t="s">
        <v>1606</v>
      </c>
      <c r="E130" s="182" t="s">
        <v>1090</v>
      </c>
      <c r="F130" s="182" t="str">
        <f ca="1">IF(ISERROR($V130),"",OFFSET('Smelter Look-up'!$E$4,$V130-4,0))</f>
        <v>CID001093</v>
      </c>
      <c r="G130" s="182" t="str">
        <f ca="1">IF(C130=$X$4,IF(ISERROR($V130),"Enter smelter details","RMI"),IF(ISERROR($V130),"",OFFSET('Smelter Look-up'!$F$4,$V130-4,0)))</f>
        <v>RMI</v>
      </c>
      <c r="H130" s="183" t="s">
        <v>16179</v>
      </c>
      <c r="I130" s="184" t="s">
        <v>1607</v>
      </c>
      <c r="J130" s="184" t="s">
        <v>13598</v>
      </c>
      <c r="K130" s="224"/>
      <c r="L130" s="224"/>
      <c r="M130" s="224"/>
      <c r="N130" s="224" t="s">
        <v>15893</v>
      </c>
      <c r="O130" s="224" t="s">
        <v>16180</v>
      </c>
      <c r="P130" s="185"/>
      <c r="Q130" s="225"/>
      <c r="R130" s="182" t="str">
        <f ca="1">IF(ISERROR($V130),"",OFFSET('Smelter Look-up'!$C$4,$V130-4,0)&amp;"")</f>
        <v>Luoyang Zijin Yinhui Gold Refinery Co., Ltd.</v>
      </c>
      <c r="S130" s="181" t="str">
        <f t="shared" ca="1" si="14"/>
        <v>CN</v>
      </c>
      <c r="T130" s="181" t="str">
        <f ca="1">IF(B130="","",IF(ISERROR(MATCH($J130,SorP!$B$1:$B$6226,0)),"",INDIRECT("'SorP'!$A$"&amp;MATCH($S130&amp;$J130,SorP!C:C,0))))</f>
        <v>CN-HA</v>
      </c>
      <c r="U130" s="201"/>
      <c r="V130" s="226">
        <f>IF(C130="",NA(),IF(OR(C130="Smelter not listed",C130="Smelter not yet identified"),MATCH($B130&amp;$D130,'Smelter Look-up'!$J:$J,0),MATCH($B130&amp;$C130,'Smelter Look-up'!$J:$J,0)))</f>
        <v>170</v>
      </c>
      <c r="X130" s="227">
        <f t="shared" si="15"/>
        <v>0</v>
      </c>
      <c r="AB130" s="228" t="str">
        <f t="shared" si="16"/>
        <v>GoldLuoyang Zijin Yinhui Gold Refinery Co., Ltd.</v>
      </c>
    </row>
    <row r="131" spans="1:28" s="227" customFormat="1" ht="409.5">
      <c r="A131" s="181"/>
      <c r="B131" s="182" t="s">
        <v>1119</v>
      </c>
      <c r="C131" s="186" t="s">
        <v>15791</v>
      </c>
      <c r="D131" s="230" t="s">
        <v>15791</v>
      </c>
      <c r="E131" s="182" t="s">
        <v>1101</v>
      </c>
      <c r="F131" s="182" t="str">
        <f ca="1">IF(ISERROR($V131),"",OFFSET('Smelter Look-up'!$E$4,$V131-4,0))</f>
        <v>CID001078</v>
      </c>
      <c r="G131" s="182" t="str">
        <f ca="1">IF(C131=$X$4,IF(ISERROR($V131),"Enter smelter details","RMI"),IF(ISERROR($V131),"",OFFSET('Smelter Look-up'!$F$4,$V131-4,0)))</f>
        <v>RMI</v>
      </c>
      <c r="H131" s="183" t="s">
        <v>16181</v>
      </c>
      <c r="I131" s="184" t="s">
        <v>1605</v>
      </c>
      <c r="J131" s="184" t="s">
        <v>12845</v>
      </c>
      <c r="K131" s="224"/>
      <c r="L131" s="224"/>
      <c r="M131" s="224"/>
      <c r="N131" s="224" t="s">
        <v>16182</v>
      </c>
      <c r="O131" s="224" t="s">
        <v>16183</v>
      </c>
      <c r="P131" s="185"/>
      <c r="Q131" s="225" t="s">
        <v>15868</v>
      </c>
      <c r="R131" s="182" t="str">
        <f ca="1">IF(ISERROR($V131),"",OFFSET('Smelter Look-up'!$C$4,$V131-4,0)&amp;"")</f>
        <v>LS MnM Inc.</v>
      </c>
      <c r="S131" s="181" t="str">
        <f t="shared" ca="1" si="14"/>
        <v>KR</v>
      </c>
      <c r="T131" s="181" t="str">
        <f ca="1">IF(B131="","",IF(ISERROR(MATCH($J131,SorP!$B$1:$B$6226,0)),"",INDIRECT("'SorP'!$A$"&amp;MATCH($S131&amp;$J131,SorP!C:C,0))))</f>
        <v>KR-31</v>
      </c>
      <c r="U131" s="201"/>
      <c r="V131" s="226">
        <f>IF(C131="",NA(),IF(OR(C131="Smelter not listed",C131="Smelter not yet identified"),MATCH($B131&amp;$D131,'Smelter Look-up'!$J:$J,0),MATCH($B131&amp;$C131,'Smelter Look-up'!$J:$J,0)))</f>
        <v>168</v>
      </c>
      <c r="X131" s="227">
        <f t="shared" si="15"/>
        <v>0</v>
      </c>
      <c r="AB131" s="228" t="str">
        <f t="shared" si="16"/>
        <v>GoldLS MnM Inc.</v>
      </c>
    </row>
    <row r="132" spans="1:28" s="227" customFormat="1" ht="382.5">
      <c r="A132" s="181"/>
      <c r="B132" s="182" t="s">
        <v>1119</v>
      </c>
      <c r="C132" s="186" t="s">
        <v>2132</v>
      </c>
      <c r="D132" s="230" t="s">
        <v>2132</v>
      </c>
      <c r="E132" s="182" t="s">
        <v>1090</v>
      </c>
      <c r="F132" s="182" t="str">
        <f ca="1">IF(ISERROR($V132),"",OFFSET('Smelter Look-up'!$E$4,$V132-4,0))</f>
        <v>CID001058</v>
      </c>
      <c r="G132" s="182" t="str">
        <f ca="1">IF(C132=$X$4,IF(ISERROR($V132),"Enter smelter details","RMI"),IF(ISERROR($V132),"",OFFSET('Smelter Look-up'!$F$4,$V132-4,0)))</f>
        <v>RMI</v>
      </c>
      <c r="H132" s="183" t="s">
        <v>16184</v>
      </c>
      <c r="I132" s="184" t="s">
        <v>1604</v>
      </c>
      <c r="J132" s="184" t="s">
        <v>13598</v>
      </c>
      <c r="K132" s="224"/>
      <c r="L132" s="224"/>
      <c r="M132" s="224"/>
      <c r="N132" s="224" t="s">
        <v>16185</v>
      </c>
      <c r="O132" s="224" t="s">
        <v>16186</v>
      </c>
      <c r="P132" s="185"/>
      <c r="Q132" s="225"/>
      <c r="R132" s="182" t="str">
        <f ca="1">IF(ISERROR($V132),"",OFFSET('Smelter Look-up'!$C$4,$V132-4,0)&amp;"")</f>
        <v>Lingbao Jinyuan Tonghui Refinery Co., Ltd.</v>
      </c>
      <c r="S132" s="181" t="str">
        <f t="shared" ca="1" si="14"/>
        <v>CN</v>
      </c>
      <c r="T132" s="181" t="str">
        <f ca="1">IF(B132="","",IF(ISERROR(MATCH($J132,SorP!$B$1:$B$6226,0)),"",INDIRECT("'SorP'!$A$"&amp;MATCH($S132&amp;$J132,SorP!C:C,0))))</f>
        <v>CN-HA</v>
      </c>
      <c r="U132" s="201"/>
      <c r="V132" s="226">
        <f>IF(C132="",NA(),IF(OR(C132="Smelter not listed",C132="Smelter not yet identified"),MATCH($B132&amp;$D132,'Smelter Look-up'!$J:$J,0),MATCH($B132&amp;$C132,'Smelter Look-up'!$J:$J,0)))</f>
        <v>166</v>
      </c>
      <c r="X132" s="227">
        <f t="shared" si="15"/>
        <v>0</v>
      </c>
      <c r="AB132" s="228" t="str">
        <f t="shared" si="16"/>
        <v>GoldLingbao Jinyuan Tonghui Refinery Co., Ltd.</v>
      </c>
    </row>
    <row r="133" spans="1:28" s="227" customFormat="1" ht="409.5">
      <c r="A133" s="181"/>
      <c r="B133" s="182" t="s">
        <v>1119</v>
      </c>
      <c r="C133" s="186" t="s">
        <v>2287</v>
      </c>
      <c r="D133" s="230" t="s">
        <v>2287</v>
      </c>
      <c r="E133" s="182" t="s">
        <v>1090</v>
      </c>
      <c r="F133" s="182" t="str">
        <f ca="1">IF(ISERROR($V133),"",OFFSET('Smelter Look-up'!$E$4,$V133-4,0))</f>
        <v>CID001056</v>
      </c>
      <c r="G133" s="182" t="str">
        <f ca="1">IF(C133=$X$4,IF(ISERROR($V133),"Enter smelter details","RMI"),IF(ISERROR($V133),"",OFFSET('Smelter Look-up'!$F$4,$V133-4,0)))</f>
        <v>RMI</v>
      </c>
      <c r="H133" s="183" t="s">
        <v>16184</v>
      </c>
      <c r="I133" s="184" t="s">
        <v>1604</v>
      </c>
      <c r="J133" s="184" t="s">
        <v>13598</v>
      </c>
      <c r="K133" s="224"/>
      <c r="L133" s="224"/>
      <c r="M133" s="224"/>
      <c r="N133" s="224" t="s">
        <v>15893</v>
      </c>
      <c r="O133" s="224" t="s">
        <v>16187</v>
      </c>
      <c r="P133" s="185"/>
      <c r="Q133" s="225"/>
      <c r="R133" s="182" t="str">
        <f ca="1">IF(ISERROR($V133),"",OFFSET('Smelter Look-up'!$C$4,$V133-4,0)&amp;"")</f>
        <v>Lingbao Gold Co., Ltd.</v>
      </c>
      <c r="S133" s="181" t="str">
        <f t="shared" ref="S133" ca="1" si="17">IF(B133="","",IF(ISERROR(MATCH($E133,CL,0)),"Unknown",INDIRECT("'C'!$A$"&amp;MATCH($E133,CL,0)+1)))</f>
        <v>CN</v>
      </c>
      <c r="T133" s="181" t="str">
        <f ca="1">IF(B133="","",IF(ISERROR(MATCH($J133,SorP!$B$1:$B$6226,0)),"",INDIRECT("'SorP'!$A$"&amp;MATCH($S133&amp;$J133,SorP!C:C,0))))</f>
        <v>CN-HA</v>
      </c>
      <c r="U133" s="201"/>
      <c r="V133" s="226">
        <f>IF(C133="",NA(),IF(OR(C133="Smelter not listed",C133="Smelter not yet identified"),MATCH($B133&amp;$D133,'Smelter Look-up'!$J:$J,0),MATCH($B133&amp;$C133,'Smelter Look-up'!$J:$J,0)))</f>
        <v>165</v>
      </c>
      <c r="X133" s="227">
        <f t="shared" ref="X133" si="18">IF(AND(C133="Smelter not listed",OR(LEN(D133)=0,LEN(E133)=0)),1,0)</f>
        <v>0</v>
      </c>
      <c r="AB133" s="228" t="str">
        <f t="shared" ref="AB133" si="19">B133&amp;C133</f>
        <v>GoldLingbao Gold Co., Ltd.</v>
      </c>
    </row>
    <row r="134" spans="1:28" s="227" customFormat="1" ht="395.25">
      <c r="A134" s="181"/>
      <c r="B134" s="182" t="s">
        <v>1119</v>
      </c>
      <c r="C134" s="186" t="s">
        <v>2286</v>
      </c>
      <c r="D134" s="230" t="s">
        <v>2286</v>
      </c>
      <c r="E134" s="182" t="s">
        <v>874</v>
      </c>
      <c r="F134" s="182" t="str">
        <f ca="1">IF(ISERROR($V134),"",OFFSET('Smelter Look-up'!$E$4,$V134-4,0))</f>
        <v>CID001032</v>
      </c>
      <c r="G134" s="182" t="str">
        <f ca="1">IF(C134=$X$4,IF(ISERROR($V134),"Enter smelter details","RMI"),IF(ISERROR($V134),"",OFFSET('Smelter Look-up'!$F$4,$V134-4,0)))</f>
        <v>RMI</v>
      </c>
      <c r="H134" s="183" t="s">
        <v>16188</v>
      </c>
      <c r="I134" s="184" t="s">
        <v>1603</v>
      </c>
      <c r="J134" s="184" t="s">
        <v>10065</v>
      </c>
      <c r="K134" s="224"/>
      <c r="L134" s="224"/>
      <c r="M134" s="224"/>
      <c r="N134" s="224" t="s">
        <v>15893</v>
      </c>
      <c r="O134" s="224" t="s">
        <v>16189</v>
      </c>
      <c r="P134" s="185"/>
      <c r="Q134" s="225"/>
      <c r="R134" s="182" t="str">
        <f ca="1">IF(ISERROR($V134),"",OFFSET('Smelter Look-up'!$C$4,$V134-4,0)&amp;"")</f>
        <v>L'azurde Company For Jewelry</v>
      </c>
      <c r="S134" s="181" t="str">
        <f t="shared" ref="S134:S165" ca="1" si="20">IF(B134="","",IF(ISERROR(MATCH($E134,CL,0)),"Unknown",INDIRECT("'C'!$A$"&amp;MATCH($E134,CL,0)+1)))</f>
        <v>SA</v>
      </c>
      <c r="T134" s="181" t="str">
        <f ca="1">IF(B134="","",IF(ISERROR(MATCH($J134,SorP!$B$1:$B$6226,0)),"",INDIRECT("'SorP'!$A$"&amp;MATCH($S134&amp;$J134,SorP!C:C,0))))</f>
        <v>SA-01</v>
      </c>
      <c r="U134" s="201"/>
      <c r="V134" s="226">
        <f>IF(C134="",NA(),IF(OR(C134="Smelter not listed",C134="Smelter not yet identified"),MATCH($B134&amp;$D134,'Smelter Look-up'!$J:$J,0),MATCH($B134&amp;$C134,'Smelter Look-up'!$J:$J,0)))</f>
        <v>163</v>
      </c>
      <c r="X134" s="227">
        <f t="shared" ref="X134:X165" si="21">IF(AND(C134="Smelter not listed",OR(LEN(D134)=0,LEN(E134)=0)),1,0)</f>
        <v>0</v>
      </c>
      <c r="AB134" s="228" t="str">
        <f t="shared" ref="AB134:AB165" si="22">B134&amp;C134</f>
        <v>GoldL'azurde Company For Jewelry</v>
      </c>
    </row>
    <row r="135" spans="1:28" s="227" customFormat="1" ht="409.5">
      <c r="A135" s="181"/>
      <c r="B135" s="182" t="s">
        <v>1119</v>
      </c>
      <c r="C135" s="186" t="s">
        <v>836</v>
      </c>
      <c r="D135" s="230" t="s">
        <v>836</v>
      </c>
      <c r="E135" s="182" t="s">
        <v>1100</v>
      </c>
      <c r="F135" s="182" t="str">
        <f ca="1">IF(ISERROR($V135),"",OFFSET('Smelter Look-up'!$E$4,$V135-4,0))</f>
        <v>CID001029</v>
      </c>
      <c r="G135" s="182" t="str">
        <f ca="1">IF(C135=$X$4,IF(ISERROR($V135),"Enter smelter details","RMI"),IF(ISERROR($V135),"",OFFSET('Smelter Look-up'!$F$4,$V135-4,0)))</f>
        <v>RMI</v>
      </c>
      <c r="H135" s="183" t="s">
        <v>16190</v>
      </c>
      <c r="I135" s="184" t="s">
        <v>1602</v>
      </c>
      <c r="J135" s="184" t="s">
        <v>12838</v>
      </c>
      <c r="K135" s="224"/>
      <c r="L135" s="224"/>
      <c r="M135" s="224"/>
      <c r="N135" s="224" t="s">
        <v>16191</v>
      </c>
      <c r="O135" s="224" t="s">
        <v>16192</v>
      </c>
      <c r="P135" s="185"/>
      <c r="Q135" s="225" t="s">
        <v>15868</v>
      </c>
      <c r="R135" s="182" t="str">
        <f ca="1">IF(ISERROR($V135),"",OFFSET('Smelter Look-up'!$C$4,$V135-4,0)&amp;"")</f>
        <v>Kyrgyzaltyn JSC</v>
      </c>
      <c r="S135" s="181" t="str">
        <f t="shared" ca="1" si="20"/>
        <v>KG</v>
      </c>
      <c r="T135" s="181" t="str">
        <f ca="1">IF(B135="","",IF(ISERROR(MATCH($J135,SorP!$B$1:$B$6226,0)),"",INDIRECT("'SorP'!$A$"&amp;MATCH($S135&amp;$J135,SorP!C:C,0))))</f>
        <v>KG-C</v>
      </c>
      <c r="U135" s="201"/>
      <c r="V135" s="226">
        <f>IF(C135="",NA(),IF(OR(C135="Smelter not listed",C135="Smelter not yet identified"),MATCH($B135&amp;$D135,'Smelter Look-up'!$J:$J,0),MATCH($B135&amp;$C135,'Smelter Look-up'!$J:$J,0)))</f>
        <v>159</v>
      </c>
      <c r="X135" s="227">
        <f t="shared" si="21"/>
        <v>0</v>
      </c>
      <c r="AB135" s="228" t="str">
        <f t="shared" si="22"/>
        <v>GoldKyrgyzaltyn JSC</v>
      </c>
    </row>
    <row r="136" spans="1:28" s="227" customFormat="1" ht="409.5">
      <c r="A136" s="181"/>
      <c r="B136" s="182" t="s">
        <v>1119</v>
      </c>
      <c r="C136" s="186" t="s">
        <v>2131</v>
      </c>
      <c r="D136" s="230" t="s">
        <v>2131</v>
      </c>
      <c r="E136" s="182" t="s">
        <v>1098</v>
      </c>
      <c r="F136" s="182" t="str">
        <f ca="1">IF(ISERROR($V136),"",OFFSET('Smelter Look-up'!$E$4,$V136-4,0))</f>
        <v>CID000981</v>
      </c>
      <c r="G136" s="182" t="str">
        <f ca="1">IF(C136=$X$4,IF(ISERROR($V136),"Enter smelter details","RMI"),IF(ISERROR($V136),"",OFFSET('Smelter Look-up'!$F$4,$V136-4,0)))</f>
        <v>RMI</v>
      </c>
      <c r="H136" s="183" t="s">
        <v>16193</v>
      </c>
      <c r="I136" s="184" t="s">
        <v>1600</v>
      </c>
      <c r="J136" s="184" t="s">
        <v>1573</v>
      </c>
      <c r="K136" s="224"/>
      <c r="L136" s="224"/>
      <c r="M136" s="224"/>
      <c r="N136" s="224" t="s">
        <v>16194</v>
      </c>
      <c r="O136" s="224" t="s">
        <v>16195</v>
      </c>
      <c r="P136" s="185"/>
      <c r="Q136" s="225" t="s">
        <v>15868</v>
      </c>
      <c r="R136" s="182" t="str">
        <f ca="1">IF(ISERROR($V136),"",OFFSET('Smelter Look-up'!$C$4,$V136-4,0)&amp;"")</f>
        <v>Kojima Chemicals Co., Ltd.</v>
      </c>
      <c r="S136" s="181" t="str">
        <f t="shared" ca="1" si="20"/>
        <v>JP</v>
      </c>
      <c r="T136" s="181" t="str">
        <f ca="1">IF(B136="","",IF(ISERROR(MATCH($J136,SorP!$B$1:$B$6226,0)),"",INDIRECT("'SorP'!$A$"&amp;MATCH($S136&amp;$J136,SorP!C:C,0))))</f>
        <v>JP-11</v>
      </c>
      <c r="U136" s="201"/>
      <c r="V136" s="226">
        <f>IF(C136="",NA(),IF(OR(C136="Smelter not listed",C136="Smelter not yet identified"),MATCH($B136&amp;$D136,'Smelter Look-up'!$J:$J,0),MATCH($B136&amp;$C136,'Smelter Look-up'!$J:$J,0)))</f>
        <v>151</v>
      </c>
      <c r="X136" s="227">
        <f t="shared" si="21"/>
        <v>0</v>
      </c>
      <c r="AB136" s="228" t="str">
        <f t="shared" si="22"/>
        <v>GoldKojima Chemicals Co., Ltd.</v>
      </c>
    </row>
    <row r="137" spans="1:28" s="227" customFormat="1" ht="409.5">
      <c r="A137" s="181"/>
      <c r="B137" s="182" t="s">
        <v>1119</v>
      </c>
      <c r="C137" s="186" t="s">
        <v>688</v>
      </c>
      <c r="D137" s="230" t="s">
        <v>688</v>
      </c>
      <c r="E137" s="182" t="s">
        <v>2415</v>
      </c>
      <c r="F137" s="182" t="str">
        <f ca="1">IF(ISERROR($V137),"",OFFSET('Smelter Look-up'!$E$4,$V137-4,0))</f>
        <v>CID000969</v>
      </c>
      <c r="G137" s="182" t="str">
        <f ca="1">IF(C137=$X$4,IF(ISERROR($V137),"Enter smelter details","RMI"),IF(ISERROR($V137),"",OFFSET('Smelter Look-up'!$F$4,$V137-4,0)))</f>
        <v>RMI</v>
      </c>
      <c r="H137" s="183" t="s">
        <v>16196</v>
      </c>
      <c r="I137" s="184" t="s">
        <v>1599</v>
      </c>
      <c r="J137" s="184" t="s">
        <v>1592</v>
      </c>
      <c r="K137" s="224"/>
      <c r="L137" s="224"/>
      <c r="M137" s="224"/>
      <c r="N137" s="224" t="s">
        <v>16197</v>
      </c>
      <c r="O137" s="224" t="s">
        <v>16198</v>
      </c>
      <c r="P137" s="185"/>
      <c r="Q137" s="225" t="s">
        <v>15868</v>
      </c>
      <c r="R137" s="182" t="str">
        <f ca="1">IF(ISERROR($V137),"",OFFSET('Smelter Look-up'!$C$4,$V137-4,0)&amp;"")</f>
        <v>Kennecott Utah Copper LLC</v>
      </c>
      <c r="S137" s="181" t="str">
        <f t="shared" ca="1" si="20"/>
        <v>US</v>
      </c>
      <c r="T137" s="181" t="str">
        <f ca="1">IF(B137="","",IF(ISERROR(MATCH($J137,SorP!$B$1:$B$6226,0)),"",INDIRECT("'SorP'!$A$"&amp;MATCH($S137&amp;$J137,SorP!C:C,0))))</f>
        <v>US-UT</v>
      </c>
      <c r="U137" s="201"/>
      <c r="V137" s="226">
        <f>IF(C137="",NA(),IF(OR(C137="Smelter not listed",C137="Smelter not yet identified"),MATCH($B137&amp;$D137,'Smelter Look-up'!$J:$J,0),MATCH($B137&amp;$C137,'Smelter Look-up'!$J:$J,0)))</f>
        <v>146</v>
      </c>
      <c r="X137" s="227">
        <f t="shared" si="21"/>
        <v>0</v>
      </c>
      <c r="AB137" s="228" t="str">
        <f t="shared" si="22"/>
        <v>GoldKennecott Utah Copper LLC</v>
      </c>
    </row>
    <row r="138" spans="1:28" s="227" customFormat="1" ht="409.5">
      <c r="A138" s="181"/>
      <c r="B138" s="182" t="s">
        <v>1119</v>
      </c>
      <c r="C138" s="186" t="s">
        <v>1597</v>
      </c>
      <c r="D138" s="230" t="s">
        <v>1597</v>
      </c>
      <c r="E138" s="182" t="s">
        <v>1099</v>
      </c>
      <c r="F138" s="182" t="str">
        <f ca="1">IF(ISERROR($V138),"",OFFSET('Smelter Look-up'!$E$4,$V138-4,0))</f>
        <v>CID000957</v>
      </c>
      <c r="G138" s="182" t="str">
        <f ca="1">IF(C138=$X$4,IF(ISERROR($V138),"Enter smelter details","RMI"),IF(ISERROR($V138),"",OFFSET('Smelter Look-up'!$F$4,$V138-4,0)))</f>
        <v>RMI</v>
      </c>
      <c r="H138" s="183" t="s">
        <v>16199</v>
      </c>
      <c r="I138" s="184" t="s">
        <v>1598</v>
      </c>
      <c r="J138" s="184" t="s">
        <v>7036</v>
      </c>
      <c r="K138" s="224"/>
      <c r="L138" s="224"/>
      <c r="M138" s="224"/>
      <c r="N138" s="224" t="s">
        <v>16200</v>
      </c>
      <c r="O138" s="224" t="s">
        <v>16201</v>
      </c>
      <c r="P138" s="185"/>
      <c r="Q138" s="225" t="s">
        <v>15868</v>
      </c>
      <c r="R138" s="182" t="str">
        <f ca="1">IF(ISERROR($V138),"",OFFSET('Smelter Look-up'!$C$4,$V138-4,0)&amp;"")</f>
        <v>Kazzinc</v>
      </c>
      <c r="S138" s="181" t="str">
        <f t="shared" ca="1" si="20"/>
        <v>KZ</v>
      </c>
      <c r="T138" s="181" t="str">
        <f ca="1">IF(B138="","",IF(ISERROR(MATCH($J138,SorP!$B$1:$B$6226,0)),"",INDIRECT("'SorP'!$A$"&amp;MATCH($S138&amp;$J138,SorP!C:C,0))))</f>
        <v>KZ-KAR</v>
      </c>
      <c r="U138" s="201"/>
      <c r="V138" s="226">
        <f>IF(C138="",NA(),IF(OR(C138="Smelter not listed",C138="Smelter not yet identified"),MATCH($B138&amp;$D138,'Smelter Look-up'!$J:$J,0),MATCH($B138&amp;$C138,'Smelter Look-up'!$J:$J,0)))</f>
        <v>145</v>
      </c>
      <c r="X138" s="227">
        <f t="shared" si="21"/>
        <v>0</v>
      </c>
      <c r="AB138" s="228" t="str">
        <f t="shared" si="22"/>
        <v>GoldKazzinc</v>
      </c>
    </row>
    <row r="139" spans="1:28" s="227" customFormat="1" ht="409.5">
      <c r="A139" s="181"/>
      <c r="B139" s="182" t="s">
        <v>1119</v>
      </c>
      <c r="C139" s="186" t="s">
        <v>2178</v>
      </c>
      <c r="D139" s="230" t="s">
        <v>2178</v>
      </c>
      <c r="E139" s="182" t="s">
        <v>1099</v>
      </c>
      <c r="F139" s="182" t="str">
        <f ca="1">IF(ISERROR($V139),"",OFFSET('Smelter Look-up'!$E$4,$V139-4,0))</f>
        <v>CID000956</v>
      </c>
      <c r="G139" s="182" t="str">
        <f ca="1">IF(C139=$X$4,IF(ISERROR($V139),"Enter smelter details","RMI"),IF(ISERROR($V139),"",OFFSET('Smelter Look-up'!$F$4,$V139-4,0)))</f>
        <v>RMI</v>
      </c>
      <c r="H139" s="183" t="s">
        <v>16202</v>
      </c>
      <c r="I139" s="184" t="s">
        <v>2180</v>
      </c>
      <c r="J139" s="184" t="s">
        <v>7036</v>
      </c>
      <c r="K139" s="224"/>
      <c r="L139" s="224"/>
      <c r="M139" s="224"/>
      <c r="N139" s="224" t="s">
        <v>15902</v>
      </c>
      <c r="O139" s="224" t="s">
        <v>16203</v>
      </c>
      <c r="P139" s="185"/>
      <c r="Q139" s="225"/>
      <c r="R139" s="182" t="str">
        <f ca="1">IF(ISERROR($V139),"",OFFSET('Smelter Look-up'!$C$4,$V139-4,0)&amp;"")</f>
        <v>Kazakhmys Smelting LLC</v>
      </c>
      <c r="S139" s="181" t="str">
        <f t="shared" ca="1" si="20"/>
        <v>KZ</v>
      </c>
      <c r="T139" s="181" t="str">
        <f ca="1">IF(B139="","",IF(ISERROR(MATCH($J139,SorP!$B$1:$B$6226,0)),"",INDIRECT("'SorP'!$A$"&amp;MATCH($S139&amp;$J139,SorP!C:C,0))))</f>
        <v>KZ-KAR</v>
      </c>
      <c r="U139" s="201"/>
      <c r="V139" s="226">
        <f>IF(C139="",NA(),IF(OR(C139="Smelter not listed",C139="Smelter not yet identified"),MATCH($B139&amp;$D139,'Smelter Look-up'!$J:$J,0),MATCH($B139&amp;$C139,'Smelter Look-up'!$J:$J,0)))</f>
        <v>144</v>
      </c>
      <c r="X139" s="227">
        <f t="shared" si="21"/>
        <v>0</v>
      </c>
      <c r="AB139" s="228" t="str">
        <f t="shared" si="22"/>
        <v>GoldKazakhmys Smelting LLC</v>
      </c>
    </row>
    <row r="140" spans="1:28" s="227" customFormat="1" ht="409.5">
      <c r="A140" s="181"/>
      <c r="B140" s="182" t="s">
        <v>1119</v>
      </c>
      <c r="C140" s="186" t="s">
        <v>53</v>
      </c>
      <c r="D140" s="230" t="s">
        <v>53</v>
      </c>
      <c r="E140" s="182" t="s">
        <v>1098</v>
      </c>
      <c r="F140" s="182" t="str">
        <f ca="1">IF(ISERROR($V140),"",OFFSET('Smelter Look-up'!$E$4,$V140-4,0))</f>
        <v>CID000937</v>
      </c>
      <c r="G140" s="182" t="str">
        <f ca="1">IF(C140=$X$4,IF(ISERROR($V140),"Enter smelter details","RMI"),IF(ISERROR($V140),"",OFFSET('Smelter Look-up'!$F$4,$V140-4,0)))</f>
        <v>RMI</v>
      </c>
      <c r="H140" s="183" t="s">
        <v>16204</v>
      </c>
      <c r="I140" s="184" t="s">
        <v>16205</v>
      </c>
      <c r="J140" s="184" t="s">
        <v>6642</v>
      </c>
      <c r="K140" s="224"/>
      <c r="L140" s="224"/>
      <c r="M140" s="224"/>
      <c r="N140" s="224" t="s">
        <v>16206</v>
      </c>
      <c r="O140" s="224" t="s">
        <v>16207</v>
      </c>
      <c r="P140" s="185"/>
      <c r="Q140" s="225" t="s">
        <v>15868</v>
      </c>
      <c r="R140" s="182" t="str">
        <f ca="1">IF(ISERROR($V140),"",OFFSET('Smelter Look-up'!$C$4,$V140-4,0)&amp;"")</f>
        <v>JX Nippon Mining &amp; Metals Co., Ltd.</v>
      </c>
      <c r="S140" s="181" t="str">
        <f t="shared" ca="1" si="20"/>
        <v>JP</v>
      </c>
      <c r="T140" s="181" t="str">
        <f ca="1">IF(B140="","",IF(ISERROR(MATCH($J140,SorP!$B$1:$B$6226,0)),"",INDIRECT("'SorP'!$A$"&amp;MATCH($S140&amp;$J140,SorP!C:C,0))))</f>
        <v>JP-44</v>
      </c>
      <c r="U140" s="201"/>
      <c r="V140" s="226">
        <f>IF(C140="",NA(),IF(OR(C140="Smelter not listed",C140="Smelter not yet identified"),MATCH($B140&amp;$D140,'Smelter Look-up'!$J:$J,0),MATCH($B140&amp;$C140,'Smelter Look-up'!$J:$J,0)))</f>
        <v>141</v>
      </c>
      <c r="X140" s="227">
        <f t="shared" si="21"/>
        <v>0</v>
      </c>
      <c r="AB140" s="228" t="str">
        <f t="shared" si="22"/>
        <v>GoldJX Nippon Mining &amp; Metals Co., Ltd.</v>
      </c>
    </row>
    <row r="141" spans="1:28" s="227" customFormat="1" ht="409.5">
      <c r="A141" s="181"/>
      <c r="B141" s="182" t="s">
        <v>1119</v>
      </c>
      <c r="C141" s="186" t="s">
        <v>1395</v>
      </c>
      <c r="D141" s="230" t="s">
        <v>1395</v>
      </c>
      <c r="E141" s="182" t="s">
        <v>873</v>
      </c>
      <c r="F141" s="182" t="str">
        <f ca="1">IF(ISERROR($V141),"",OFFSET('Smelter Look-up'!$E$4,$V141-4,0))</f>
        <v>CID000929</v>
      </c>
      <c r="G141" s="182" t="str">
        <f ca="1">IF(C141=$X$4,IF(ISERROR($V141),"Enter smelter details","RMI"),IF(ISERROR($V141),"",OFFSET('Smelter Look-up'!$F$4,$V141-4,0)))</f>
        <v>RMI</v>
      </c>
      <c r="H141" s="183" t="s">
        <v>16208</v>
      </c>
      <c r="I141" s="184" t="s">
        <v>1596</v>
      </c>
      <c r="J141" s="184" t="s">
        <v>9921</v>
      </c>
      <c r="K141" s="224"/>
      <c r="L141" s="224"/>
      <c r="M141" s="224"/>
      <c r="N141" s="224" t="s">
        <v>16209</v>
      </c>
      <c r="O141" s="224" t="s">
        <v>16210</v>
      </c>
      <c r="P141" s="185"/>
      <c r="Q141" s="225"/>
      <c r="R141" s="182" t="str">
        <f ca="1">IF(ISERROR($V141),"",OFFSET('Smelter Look-up'!$C$4,$V141-4,0)&amp;"")</f>
        <v>JSC Uralelectromed</v>
      </c>
      <c r="S141" s="181" t="str">
        <f t="shared" ca="1" si="20"/>
        <v>RU</v>
      </c>
      <c r="T141" s="181" t="str">
        <f ca="1">IF(B141="","",IF(ISERROR(MATCH($J141,SorP!$B$1:$B$6226,0)),"",INDIRECT("'SorP'!$A$"&amp;MATCH($S141&amp;$J141,SorP!C:C,0))))</f>
        <v>RU-SVE</v>
      </c>
      <c r="U141" s="201"/>
      <c r="V141" s="226">
        <f>IF(C141="",NA(),IF(OR(C141="Smelter not listed",C141="Smelter not yet identified"),MATCH($B141&amp;$D141,'Smelter Look-up'!$J:$J,0),MATCH($B141&amp;$C141,'Smelter Look-up'!$J:$J,0)))</f>
        <v>140</v>
      </c>
      <c r="X141" s="227">
        <f t="shared" si="21"/>
        <v>0</v>
      </c>
      <c r="AB141" s="228" t="str">
        <f t="shared" si="22"/>
        <v>GoldJSC Uralelectromed</v>
      </c>
    </row>
    <row r="142" spans="1:28" s="227" customFormat="1" ht="409.5">
      <c r="A142" s="181"/>
      <c r="B142" s="182" t="s">
        <v>1119</v>
      </c>
      <c r="C142" s="186" t="s">
        <v>899</v>
      </c>
      <c r="D142" s="230" t="s">
        <v>899</v>
      </c>
      <c r="E142" s="182" t="s">
        <v>873</v>
      </c>
      <c r="F142" s="182" t="str">
        <f ca="1">IF(ISERROR($V142),"",OFFSET('Smelter Look-up'!$E$4,$V142-4,0))</f>
        <v>CID000927</v>
      </c>
      <c r="G142" s="182" t="str">
        <f ca="1">IF(C142=$X$4,IF(ISERROR($V142),"Enter smelter details","RMI"),IF(ISERROR($V142),"",OFFSET('Smelter Look-up'!$F$4,$V142-4,0)))</f>
        <v>RMI</v>
      </c>
      <c r="H142" s="183" t="s">
        <v>16211</v>
      </c>
      <c r="I142" s="184" t="s">
        <v>1596</v>
      </c>
      <c r="J142" s="184" t="s">
        <v>9921</v>
      </c>
      <c r="K142" s="224"/>
      <c r="L142" s="224"/>
      <c r="M142" s="224"/>
      <c r="N142" s="224" t="s">
        <v>15893</v>
      </c>
      <c r="O142" s="224" t="s">
        <v>16212</v>
      </c>
      <c r="P142" s="185"/>
      <c r="Q142" s="225"/>
      <c r="R142" s="182" t="str">
        <f ca="1">IF(ISERROR($V142),"",OFFSET('Smelter Look-up'!$C$4,$V142-4,0)&amp;"")</f>
        <v>JSC Ekaterinburg Non-Ferrous Metal Processing Plant</v>
      </c>
      <c r="S142" s="181" t="str">
        <f t="shared" ca="1" si="20"/>
        <v>RU</v>
      </c>
      <c r="T142" s="181" t="str">
        <f ca="1">IF(B142="","",IF(ISERROR(MATCH($J142,SorP!$B$1:$B$6226,0)),"",INDIRECT("'SorP'!$A$"&amp;MATCH($S142&amp;$J142,SorP!C:C,0))))</f>
        <v>RU-SVE</v>
      </c>
      <c r="U142" s="201"/>
      <c r="V142" s="226">
        <f>IF(C142="",NA(),IF(OR(C142="Smelter not listed",C142="Smelter not yet identified"),MATCH($B142&amp;$D142,'Smelter Look-up'!$J:$J,0),MATCH($B142&amp;$C142,'Smelter Look-up'!$J:$J,0)))</f>
        <v>138</v>
      </c>
      <c r="X142" s="227">
        <f t="shared" si="21"/>
        <v>0</v>
      </c>
      <c r="AB142" s="228" t="str">
        <f t="shared" si="22"/>
        <v>GoldJSC Ekaterinburg Non-Ferrous Metal Processing Plant</v>
      </c>
    </row>
    <row r="143" spans="1:28" s="227" customFormat="1" ht="409.5">
      <c r="A143" s="181"/>
      <c r="B143" s="182" t="s">
        <v>1119</v>
      </c>
      <c r="C143" s="186" t="s">
        <v>2269</v>
      </c>
      <c r="D143" s="230" t="s">
        <v>2269</v>
      </c>
      <c r="E143" s="182" t="s">
        <v>1087</v>
      </c>
      <c r="F143" s="182" t="str">
        <f ca="1">IF(ISERROR($V143),"",OFFSET('Smelter Look-up'!$E$4,$V143-4,0))</f>
        <v>CID000924</v>
      </c>
      <c r="G143" s="182" t="str">
        <f ca="1">IF(C143=$X$4,IF(ISERROR($V143),"Enter smelter details","RMI"),IF(ISERROR($V143),"",OFFSET('Smelter Look-up'!$F$4,$V143-4,0)))</f>
        <v>RMI</v>
      </c>
      <c r="H143" s="183" t="s">
        <v>16213</v>
      </c>
      <c r="I143" s="184" t="s">
        <v>1594</v>
      </c>
      <c r="J143" s="184" t="s">
        <v>1595</v>
      </c>
      <c r="K143" s="224"/>
      <c r="L143" s="224"/>
      <c r="M143" s="224"/>
      <c r="N143" s="224" t="s">
        <v>16214</v>
      </c>
      <c r="O143" s="224" t="s">
        <v>16215</v>
      </c>
      <c r="P143" s="185"/>
      <c r="Q143" s="225" t="s">
        <v>15868</v>
      </c>
      <c r="R143" s="182" t="str">
        <f ca="1">IF(ISERROR($V143),"",OFFSET('Smelter Look-up'!$C$4,$V143-4,0)&amp;"")</f>
        <v>Asahi Refining Canada Ltd.</v>
      </c>
      <c r="S143" s="181" t="str">
        <f t="shared" ca="1" si="20"/>
        <v>CA</v>
      </c>
      <c r="T143" s="181" t="str">
        <f ca="1">IF(B143="","",IF(ISERROR(MATCH($J143,SorP!$B$1:$B$6226,0)),"",INDIRECT("'SorP'!$A$"&amp;MATCH($S143&amp;$J143,SorP!C:C,0))))</f>
        <v>CA-ON</v>
      </c>
      <c r="U143" s="201"/>
      <c r="V143" s="226">
        <f>IF(C143="",NA(),IF(OR(C143="Smelter not listed",C143="Smelter not yet identified"),MATCH($B143&amp;$D143,'Smelter Look-up'!$J:$J,0),MATCH($B143&amp;$C143,'Smelter Look-up'!$J:$J,0)))</f>
        <v>30</v>
      </c>
      <c r="X143" s="227">
        <f t="shared" si="21"/>
        <v>0</v>
      </c>
      <c r="AB143" s="228" t="str">
        <f t="shared" si="22"/>
        <v>GoldAsahi Refining Canada Ltd.</v>
      </c>
    </row>
    <row r="144" spans="1:28" s="227" customFormat="1" ht="409.5">
      <c r="A144" s="181"/>
      <c r="B144" s="182" t="s">
        <v>1119</v>
      </c>
      <c r="C144" s="186" t="s">
        <v>2184</v>
      </c>
      <c r="D144" s="230" t="s">
        <v>2184</v>
      </c>
      <c r="E144" s="182" t="s">
        <v>2415</v>
      </c>
      <c r="F144" s="182" t="str">
        <f ca="1">IF(ISERROR($V144),"",OFFSET('Smelter Look-up'!$E$4,$V144-4,0))</f>
        <v>CID000920</v>
      </c>
      <c r="G144" s="182" t="str">
        <f ca="1">IF(C144=$X$4,IF(ISERROR($V144),"Enter smelter details","RMI"),IF(ISERROR($V144),"",OFFSET('Smelter Look-up'!$F$4,$V144-4,0)))</f>
        <v>RMI</v>
      </c>
      <c r="H144" s="183" t="s">
        <v>16216</v>
      </c>
      <c r="I144" s="184" t="s">
        <v>1591</v>
      </c>
      <c r="J144" s="184" t="s">
        <v>1592</v>
      </c>
      <c r="K144" s="224"/>
      <c r="L144" s="224"/>
      <c r="M144" s="224"/>
      <c r="N144" s="224" t="s">
        <v>16217</v>
      </c>
      <c r="O144" s="224" t="s">
        <v>16218</v>
      </c>
      <c r="P144" s="185"/>
      <c r="Q144" s="225" t="s">
        <v>15868</v>
      </c>
      <c r="R144" s="182" t="str">
        <f ca="1">IF(ISERROR($V144),"",OFFSET('Smelter Look-up'!$C$4,$V144-4,0)&amp;"")</f>
        <v>Asahi Refining USA Inc.</v>
      </c>
      <c r="S144" s="181" t="str">
        <f t="shared" ca="1" si="20"/>
        <v>US</v>
      </c>
      <c r="T144" s="181" t="str">
        <f ca="1">IF(B144="","",IF(ISERROR(MATCH($J144,SorP!$B$1:$B$6226,0)),"",INDIRECT("'SorP'!$A$"&amp;MATCH($S144&amp;$J144,SorP!C:C,0))))</f>
        <v>US-UT</v>
      </c>
      <c r="U144" s="201"/>
      <c r="V144" s="226">
        <f>IF(C144="",NA(),IF(OR(C144="Smelter not listed",C144="Smelter not yet identified"),MATCH($B144&amp;$D144,'Smelter Look-up'!$J:$J,0),MATCH($B144&amp;$C144,'Smelter Look-up'!$J:$J,0)))</f>
        <v>31</v>
      </c>
      <c r="X144" s="227">
        <f t="shared" si="21"/>
        <v>0</v>
      </c>
      <c r="AB144" s="228" t="str">
        <f t="shared" si="22"/>
        <v>GoldAsahi Refining USA Inc.</v>
      </c>
    </row>
    <row r="145" spans="1:28" s="227" customFormat="1" ht="409.5">
      <c r="A145" s="181"/>
      <c r="B145" s="182" t="s">
        <v>1119</v>
      </c>
      <c r="C145" s="186" t="s">
        <v>2282</v>
      </c>
      <c r="D145" s="230" t="s">
        <v>2282</v>
      </c>
      <c r="E145" s="182" t="s">
        <v>1090</v>
      </c>
      <c r="F145" s="182" t="str">
        <f ca="1">IF(ISERROR($V145),"",OFFSET('Smelter Look-up'!$E$4,$V145-4,0))</f>
        <v>CID000855</v>
      </c>
      <c r="G145" s="182" t="str">
        <f ca="1">IF(C145=$X$4,IF(ISERROR($V145),"Enter smelter details","RMI"),IF(ISERROR($V145),"",OFFSET('Smelter Look-up'!$F$4,$V145-4,0)))</f>
        <v>RMI</v>
      </c>
      <c r="H145" s="183" t="s">
        <v>16219</v>
      </c>
      <c r="I145" s="184" t="s">
        <v>1589</v>
      </c>
      <c r="J145" s="184" t="s">
        <v>13596</v>
      </c>
      <c r="K145" s="224"/>
      <c r="L145" s="224"/>
      <c r="M145" s="224"/>
      <c r="N145" s="224" t="s">
        <v>16220</v>
      </c>
      <c r="O145" s="224" t="s">
        <v>16221</v>
      </c>
      <c r="P145" s="185"/>
      <c r="Q145" s="225" t="s">
        <v>15868</v>
      </c>
      <c r="R145" s="182" t="str">
        <f ca="1">IF(ISERROR($V145),"",OFFSET('Smelter Look-up'!$C$4,$V145-4,0)&amp;"")</f>
        <v>Jiangxi Copper Co., Ltd.</v>
      </c>
      <c r="S145" s="181" t="str">
        <f t="shared" ca="1" si="20"/>
        <v>CN</v>
      </c>
      <c r="T145" s="181" t="str">
        <f ca="1">IF(B145="","",IF(ISERROR(MATCH($J145,SorP!$B$1:$B$6226,0)),"",INDIRECT("'SorP'!$A$"&amp;MATCH($S145&amp;$J145,SorP!C:C,0))))</f>
        <v>CN-JX</v>
      </c>
      <c r="U145" s="201"/>
      <c r="V145" s="226">
        <f>IF(C145="",NA(),IF(OR(C145="Smelter not listed",C145="Smelter not yet identified"),MATCH($B145&amp;$D145,'Smelter Look-up'!$J:$J,0),MATCH($B145&amp;$C145,'Smelter Look-up'!$J:$J,0)))</f>
        <v>133</v>
      </c>
      <c r="X145" s="227">
        <f t="shared" si="21"/>
        <v>0</v>
      </c>
      <c r="AB145" s="228" t="str">
        <f t="shared" si="22"/>
        <v>GoldJiangxi Copper Co., Ltd.</v>
      </c>
    </row>
    <row r="146" spans="1:28" s="227" customFormat="1" ht="409.5">
      <c r="A146" s="181"/>
      <c r="B146" s="182" t="s">
        <v>1119</v>
      </c>
      <c r="C146" s="186" t="s">
        <v>898</v>
      </c>
      <c r="D146" s="230" t="s">
        <v>898</v>
      </c>
      <c r="E146" s="182" t="s">
        <v>1098</v>
      </c>
      <c r="F146" s="182" t="str">
        <f ca="1">IF(ISERROR($V146),"",OFFSET('Smelter Look-up'!$E$4,$V146-4,0))</f>
        <v>CID000823</v>
      </c>
      <c r="G146" s="182" t="str">
        <f ca="1">IF(C146=$X$4,IF(ISERROR($V146),"Enter smelter details","RMI"),IF(ISERROR($V146),"",OFFSET('Smelter Look-up'!$F$4,$V146-4,0)))</f>
        <v>RMI</v>
      </c>
      <c r="H146" s="183" t="s">
        <v>16222</v>
      </c>
      <c r="I146" s="184" t="s">
        <v>1588</v>
      </c>
      <c r="J146" s="184" t="s">
        <v>1588</v>
      </c>
      <c r="K146" s="224"/>
      <c r="L146" s="224"/>
      <c r="M146" s="224"/>
      <c r="N146" s="224" t="s">
        <v>16223</v>
      </c>
      <c r="O146" s="224" t="s">
        <v>16224</v>
      </c>
      <c r="P146" s="185"/>
      <c r="Q146" s="225" t="s">
        <v>15868</v>
      </c>
      <c r="R146" s="182" t="str">
        <f ca="1">IF(ISERROR($V146),"",OFFSET('Smelter Look-up'!$C$4,$V146-4,0)&amp;"")</f>
        <v>Japan Mint</v>
      </c>
      <c r="S146" s="181" t="str">
        <f t="shared" ca="1" si="20"/>
        <v>JP</v>
      </c>
      <c r="T146" s="181" t="str">
        <f ca="1">IF(B146="","",IF(ISERROR(MATCH($J146,SorP!$B$1:$B$6226,0)),"",INDIRECT("'SorP'!$A$"&amp;MATCH($S146&amp;$J146,SorP!C:C,0))))</f>
        <v>JP-27</v>
      </c>
      <c r="U146" s="201"/>
      <c r="V146" s="226">
        <f>IF(C146="",NA(),IF(OR(C146="Smelter not listed",C146="Smelter not yet identified"),MATCH($B146&amp;$D146,'Smelter Look-up'!$J:$J,0),MATCH($B146&amp;$C146,'Smelter Look-up'!$J:$J,0)))</f>
        <v>131</v>
      </c>
      <c r="X146" s="227">
        <f t="shared" si="21"/>
        <v>0</v>
      </c>
      <c r="AB146" s="228" t="str">
        <f t="shared" si="22"/>
        <v>GoldJapan Mint</v>
      </c>
    </row>
    <row r="147" spans="1:28" s="227" customFormat="1" ht="409.5">
      <c r="A147" s="181"/>
      <c r="B147" s="182" t="s">
        <v>1119</v>
      </c>
      <c r="C147" s="186" t="s">
        <v>1223</v>
      </c>
      <c r="D147" s="230" t="s">
        <v>1223</v>
      </c>
      <c r="E147" s="182" t="s">
        <v>879</v>
      </c>
      <c r="F147" s="182" t="str">
        <f ca="1">IF(ISERROR($V147),"",OFFSET('Smelter Look-up'!$E$4,$V147-4,0))</f>
        <v>CID000814</v>
      </c>
      <c r="G147" s="182" t="str">
        <f ca="1">IF(C147=$X$4,IF(ISERROR($V147),"Enter smelter details","RMI"),IF(ISERROR($V147),"",OFFSET('Smelter Look-up'!$F$4,$V147-4,0)))</f>
        <v>RMI</v>
      </c>
      <c r="H147" s="183" t="s">
        <v>16225</v>
      </c>
      <c r="I147" s="184" t="s">
        <v>1587</v>
      </c>
      <c r="J147" s="184" t="s">
        <v>11246</v>
      </c>
      <c r="K147" s="224"/>
      <c r="L147" s="224"/>
      <c r="M147" s="224"/>
      <c r="N147" s="224" t="s">
        <v>16226</v>
      </c>
      <c r="O147" s="224" t="s">
        <v>16227</v>
      </c>
      <c r="P147" s="185"/>
      <c r="Q147" s="225" t="s">
        <v>15868</v>
      </c>
      <c r="R147" s="182" t="str">
        <f ca="1">IF(ISERROR($V147),"",OFFSET('Smelter Look-up'!$C$4,$V147-4,0)&amp;"")</f>
        <v>Istanbul Gold Refinery</v>
      </c>
      <c r="S147" s="181" t="str">
        <f t="shared" ca="1" si="20"/>
        <v>TR</v>
      </c>
      <c r="T147" s="181" t="str">
        <f ca="1">IF(B147="","",IF(ISERROR(MATCH($J147,SorP!$B$1:$B$6226,0)),"",INDIRECT("'SorP'!$A$"&amp;MATCH($S147&amp;$J147,SorP!C:C,0))))</f>
        <v>TR-34</v>
      </c>
      <c r="U147" s="201"/>
      <c r="V147" s="226">
        <f>IF(C147="",NA(),IF(OR(C147="Smelter not listed",C147="Smelter not yet identified"),MATCH($B147&amp;$D147,'Smelter Look-up'!$J:$J,0),MATCH($B147&amp;$C147,'Smelter Look-up'!$J:$J,0)))</f>
        <v>128</v>
      </c>
      <c r="X147" s="227">
        <f t="shared" si="21"/>
        <v>0</v>
      </c>
      <c r="AB147" s="228" t="str">
        <f t="shared" si="22"/>
        <v>GoldIstanbul Gold Refinery</v>
      </c>
    </row>
    <row r="148" spans="1:28" s="227" customFormat="1" ht="409.5">
      <c r="A148" s="181"/>
      <c r="B148" s="182" t="s">
        <v>1119</v>
      </c>
      <c r="C148" s="186" t="s">
        <v>1216</v>
      </c>
      <c r="D148" s="230" t="s">
        <v>1216</v>
      </c>
      <c r="E148" s="182" t="s">
        <v>1098</v>
      </c>
      <c r="F148" s="182" t="str">
        <f ca="1">IF(ISERROR($V148),"",OFFSET('Smelter Look-up'!$E$4,$V148-4,0))</f>
        <v>CID000807</v>
      </c>
      <c r="G148" s="182" t="str">
        <f ca="1">IF(C148=$X$4,IF(ISERROR($V148),"Enter smelter details","RMI"),IF(ISERROR($V148),"",OFFSET('Smelter Look-up'!$F$4,$V148-4,0)))</f>
        <v>RMI</v>
      </c>
      <c r="H148" s="183" t="s">
        <v>16228</v>
      </c>
      <c r="I148" s="184" t="s">
        <v>1586</v>
      </c>
      <c r="J148" s="184" t="s">
        <v>1573</v>
      </c>
      <c r="K148" s="224"/>
      <c r="L148" s="224"/>
      <c r="M148" s="224"/>
      <c r="N148" s="224" t="s">
        <v>16229</v>
      </c>
      <c r="O148" s="224" t="s">
        <v>16230</v>
      </c>
      <c r="P148" s="185"/>
      <c r="Q148" s="225" t="s">
        <v>15868</v>
      </c>
      <c r="R148" s="182" t="str">
        <f ca="1">IF(ISERROR($V148),"",OFFSET('Smelter Look-up'!$C$4,$V148-4,0)&amp;"")</f>
        <v>Ishifuku Metal Industry Co., Ltd.</v>
      </c>
      <c r="S148" s="181" t="str">
        <f t="shared" ca="1" si="20"/>
        <v>JP</v>
      </c>
      <c r="T148" s="181" t="str">
        <f ca="1">IF(B148="","",IF(ISERROR(MATCH($J148,SorP!$B$1:$B$6226,0)),"",INDIRECT("'SorP'!$A$"&amp;MATCH($S148&amp;$J148,SorP!C:C,0))))</f>
        <v>JP-11</v>
      </c>
      <c r="U148" s="201"/>
      <c r="V148" s="226">
        <f>IF(C148="",NA(),IF(OR(C148="Smelter not listed",C148="Smelter not yet identified"),MATCH($B148&amp;$D148,'Smelter Look-up'!$J:$J,0),MATCH($B148&amp;$C148,'Smelter Look-up'!$J:$J,0)))</f>
        <v>127</v>
      </c>
      <c r="X148" s="227">
        <f t="shared" si="21"/>
        <v>0</v>
      </c>
      <c r="AB148" s="228" t="str">
        <f t="shared" si="22"/>
        <v>GoldIshifuku Metal Industry Co., Ltd.</v>
      </c>
    </row>
    <row r="149" spans="1:28" s="227" customFormat="1" ht="409.5">
      <c r="A149" s="181"/>
      <c r="B149" s="182" t="s">
        <v>1119</v>
      </c>
      <c r="C149" s="186" t="s">
        <v>2281</v>
      </c>
      <c r="D149" s="230" t="s">
        <v>2281</v>
      </c>
      <c r="E149" s="182" t="s">
        <v>1090</v>
      </c>
      <c r="F149" s="182" t="str">
        <f ca="1">IF(ISERROR($V149),"",OFFSET('Smelter Look-up'!$E$4,$V149-4,0))</f>
        <v>CID000801</v>
      </c>
      <c r="G149" s="182" t="str">
        <f ca="1">IF(C149=$X$4,IF(ISERROR($V149),"Enter smelter details","RMI"),IF(ISERROR($V149),"",OFFSET('Smelter Look-up'!$F$4,$V149-4,0)))</f>
        <v>RMI</v>
      </c>
      <c r="H149" s="183" t="s">
        <v>16231</v>
      </c>
      <c r="I149" s="184" t="s">
        <v>1585</v>
      </c>
      <c r="J149" s="184" t="s">
        <v>13579</v>
      </c>
      <c r="K149" s="224"/>
      <c r="L149" s="224"/>
      <c r="M149" s="224"/>
      <c r="N149" s="224" t="s">
        <v>16232</v>
      </c>
      <c r="O149" s="224" t="s">
        <v>16233</v>
      </c>
      <c r="P149" s="185"/>
      <c r="Q149" s="225" t="s">
        <v>15868</v>
      </c>
      <c r="R149" s="182" t="str">
        <f ca="1">IF(ISERROR($V149),"",OFFSET('Smelter Look-up'!$C$4,$V149-4,0)&amp;"")</f>
        <v>Inner Mongolia Qiankun Gold and Silver Refinery Share Co., Ltd.</v>
      </c>
      <c r="S149" s="181" t="str">
        <f t="shared" ca="1" si="20"/>
        <v>CN</v>
      </c>
      <c r="T149" s="181" t="str">
        <f ca="1">IF(B149="","",IF(ISERROR(MATCH($J149,SorP!$B$1:$B$6226,0)),"",INDIRECT("'SorP'!$A$"&amp;MATCH($S149&amp;$J149,SorP!C:C,0))))</f>
        <v>CN-NM</v>
      </c>
      <c r="U149" s="201"/>
      <c r="V149" s="226">
        <f>IF(C149="",NA(),IF(OR(C149="Smelter not listed",C149="Smelter not yet identified"),MATCH($B149&amp;$D149,'Smelter Look-up'!$J:$J,0),MATCH($B149&amp;$C149,'Smelter Look-up'!$J:$J,0)))</f>
        <v>125</v>
      </c>
      <c r="X149" s="227">
        <f t="shared" si="21"/>
        <v>0</v>
      </c>
      <c r="AB149" s="228" t="str">
        <f t="shared" si="22"/>
        <v>GoldInner Mongolia Qiankun Gold and Silver Refinery Share Co., Ltd.</v>
      </c>
    </row>
    <row r="150" spans="1:28" s="227" customFormat="1" ht="409.5">
      <c r="A150" s="181"/>
      <c r="B150" s="182" t="s">
        <v>1119</v>
      </c>
      <c r="C150" s="186" t="s">
        <v>16234</v>
      </c>
      <c r="D150" s="230" t="s">
        <v>16234</v>
      </c>
      <c r="E150" s="182" t="s">
        <v>1101</v>
      </c>
      <c r="F150" s="182" t="str">
        <f ca="1">IF(ISERROR($V150),"",OFFSET('Smelter Look-up'!$E$4,$V150-4,0))</f>
        <v>CID000778</v>
      </c>
      <c r="G150" s="182" t="str">
        <f ca="1">IF(C150=$X$4,IF(ISERROR($V150),"Enter smelter details","RMI"),IF(ISERROR($V150),"",OFFSET('Smelter Look-up'!$F$4,$V150-4,0)))</f>
        <v>RMI</v>
      </c>
      <c r="H150" s="183" t="s">
        <v>16235</v>
      </c>
      <c r="I150" s="184" t="s">
        <v>1584</v>
      </c>
      <c r="J150" s="184" t="s">
        <v>12849</v>
      </c>
      <c r="K150" s="224"/>
      <c r="L150" s="224"/>
      <c r="M150" s="224"/>
      <c r="N150" s="224" t="s">
        <v>16236</v>
      </c>
      <c r="O150" s="224" t="s">
        <v>16237</v>
      </c>
      <c r="P150" s="185"/>
      <c r="Q150" s="225"/>
      <c r="R150" s="182" t="str">
        <f ca="1">IF(ISERROR($V150),"",OFFSET('Smelter Look-up'!$C$4,$V150-4,0)&amp;"")</f>
        <v>HwaSeong CJ CO., LTD.</v>
      </c>
      <c r="S150" s="181" t="str">
        <f t="shared" ca="1" si="20"/>
        <v>KR</v>
      </c>
      <c r="T150" s="181" t="str">
        <f ca="1">IF(B150="","",IF(ISERROR(MATCH($J150,SorP!$B$1:$B$6226,0)),"",INDIRECT("'SorP'!$A$"&amp;MATCH($S150&amp;$J150,SorP!C:C,0))))</f>
        <v>KR-41</v>
      </c>
      <c r="U150" s="201"/>
      <c r="V150" s="226">
        <f>IF(C150="",NA(),IF(OR(C150="Smelter not listed",C150="Smelter not yet identified"),MATCH($B150&amp;$D150,'Smelter Look-up'!$J:$J,0),MATCH($B150&amp;$C150,'Smelter Look-up'!$J:$J,0)))</f>
        <v>118</v>
      </c>
      <c r="X150" s="227">
        <f t="shared" si="21"/>
        <v>0</v>
      </c>
      <c r="AB150" s="228" t="str">
        <f t="shared" si="22"/>
        <v>GoldHwaSeong CJ Co., Ltd.</v>
      </c>
    </row>
    <row r="151" spans="1:28" s="227" customFormat="1" ht="409.5">
      <c r="A151" s="181"/>
      <c r="B151" s="182" t="s">
        <v>1119</v>
      </c>
      <c r="C151" s="186" t="s">
        <v>13152</v>
      </c>
      <c r="D151" s="230" t="s">
        <v>13152</v>
      </c>
      <c r="E151" s="182" t="s">
        <v>1090</v>
      </c>
      <c r="F151" s="182" t="str">
        <f ca="1">IF(ISERROR($V151),"",OFFSET('Smelter Look-up'!$E$4,$V151-4,0))</f>
        <v>CID000773</v>
      </c>
      <c r="G151" s="182" t="str">
        <f ca="1">IF(C151=$X$4,IF(ISERROR($V151),"Enter smelter details","RMI"),IF(ISERROR($V151),"",OFFSET('Smelter Look-up'!$F$4,$V151-4,0)))</f>
        <v>RMI</v>
      </c>
      <c r="H151" s="183" t="s">
        <v>16238</v>
      </c>
      <c r="I151" s="184" t="s">
        <v>1760</v>
      </c>
      <c r="J151" s="184" t="s">
        <v>13600</v>
      </c>
      <c r="K151" s="224"/>
      <c r="L151" s="224"/>
      <c r="M151" s="224"/>
      <c r="N151" s="224" t="s">
        <v>15890</v>
      </c>
      <c r="O151" s="224" t="s">
        <v>16239</v>
      </c>
      <c r="P151" s="185"/>
      <c r="Q151" s="225"/>
      <c r="R151" s="182" t="str">
        <f ca="1">IF(ISERROR($V151),"",OFFSET('Smelter Look-up'!$C$4,$V151-4,0)&amp;"")</f>
        <v>Hunan Guiyang yinxing Nonferrous Smelting Co., Ltd.</v>
      </c>
      <c r="S151" s="181" t="str">
        <f t="shared" ca="1" si="20"/>
        <v>CN</v>
      </c>
      <c r="T151" s="181" t="str">
        <f ca="1">IF(B151="","",IF(ISERROR(MATCH($J151,SorP!$B$1:$B$6226,0)),"",INDIRECT("'SorP'!$A$"&amp;MATCH($S151&amp;$J151,SorP!C:C,0))))</f>
        <v>CN-HN</v>
      </c>
      <c r="U151" s="201"/>
      <c r="V151" s="226">
        <f>IF(C151="",NA(),IF(OR(C151="Smelter not listed",C151="Smelter not yet identified"),MATCH($B151&amp;$D151,'Smelter Look-up'!$J:$J,0),MATCH($B151&amp;$C151,'Smelter Look-up'!$J:$J,0)))</f>
        <v>116</v>
      </c>
      <c r="X151" s="227">
        <f t="shared" si="21"/>
        <v>0</v>
      </c>
      <c r="AB151" s="228" t="str">
        <f t="shared" si="22"/>
        <v>GoldHunan Guiyang yinxing Nonferrous Smelting Co., Ltd.</v>
      </c>
    </row>
    <row r="152" spans="1:28" s="227" customFormat="1" ht="409.5">
      <c r="A152" s="181"/>
      <c r="B152" s="182" t="s">
        <v>1119</v>
      </c>
      <c r="C152" s="186" t="s">
        <v>2197</v>
      </c>
      <c r="D152" s="230" t="s">
        <v>2197</v>
      </c>
      <c r="E152" s="182" t="s">
        <v>1090</v>
      </c>
      <c r="F152" s="182" t="str">
        <f ca="1">IF(ISERROR($V152),"",OFFSET('Smelter Look-up'!$E$4,$V152-4,0))</f>
        <v>CID000767</v>
      </c>
      <c r="G152" s="182" t="str">
        <f ca="1">IF(C152=$X$4,IF(ISERROR($V152),"Enter smelter details","RMI"),IF(ISERROR($V152),"",OFFSET('Smelter Look-up'!$F$4,$V152-4,0)))</f>
        <v>RMI</v>
      </c>
      <c r="H152" s="183" t="s">
        <v>16240</v>
      </c>
      <c r="I152" s="184" t="s">
        <v>2118</v>
      </c>
      <c r="J152" s="184" t="s">
        <v>13600</v>
      </c>
      <c r="K152" s="224"/>
      <c r="L152" s="224"/>
      <c r="M152" s="224"/>
      <c r="N152" s="224" t="s">
        <v>15902</v>
      </c>
      <c r="O152" s="224" t="s">
        <v>16241</v>
      </c>
      <c r="P152" s="185"/>
      <c r="Q152" s="225"/>
      <c r="R152" s="182" t="str">
        <f ca="1">IF(ISERROR($V152),"",OFFSET('Smelter Look-up'!$C$4,$V152-4,0)&amp;"")</f>
        <v>Hunan Chenzhou Mining Co., Ltd.</v>
      </c>
      <c r="S152" s="181" t="str">
        <f t="shared" ca="1" si="20"/>
        <v>CN</v>
      </c>
      <c r="T152" s="181" t="str">
        <f ca="1">IF(B152="","",IF(ISERROR(MATCH($J152,SorP!$B$1:$B$6226,0)),"",INDIRECT("'SorP'!$A$"&amp;MATCH($S152&amp;$J152,SorP!C:C,0))))</f>
        <v>CN-HN</v>
      </c>
      <c r="U152" s="201"/>
      <c r="V152" s="226">
        <f>IF(C152="",NA(),IF(OR(C152="Smelter not listed",C152="Smelter not yet identified"),MATCH($B152&amp;$D152,'Smelter Look-up'!$J:$J,0),MATCH($B152&amp;$C152,'Smelter Look-up'!$J:$J,0)))</f>
        <v>113</v>
      </c>
      <c r="X152" s="227">
        <f t="shared" si="21"/>
        <v>0</v>
      </c>
      <c r="AB152" s="228" t="str">
        <f t="shared" si="22"/>
        <v>GoldHunan Chenzhou Mining Co., Ltd.</v>
      </c>
    </row>
    <row r="153" spans="1:28" s="227" customFormat="1" ht="409.5">
      <c r="A153" s="181"/>
      <c r="B153" s="182" t="s">
        <v>1119</v>
      </c>
      <c r="C153" s="186" t="s">
        <v>15030</v>
      </c>
      <c r="D153" s="230" t="s">
        <v>15030</v>
      </c>
      <c r="E153" s="182" t="s">
        <v>1091</v>
      </c>
      <c r="F153" s="182" t="str">
        <f ca="1">IF(ISERROR($V153),"",OFFSET('Smelter Look-up'!$E$4,$V153-4,0))</f>
        <v>CID000711</v>
      </c>
      <c r="G153" s="182" t="str">
        <f ca="1">IF(C153=$X$4,IF(ISERROR($V153),"Enter smelter details","RMI"),IF(ISERROR($V153),"",OFFSET('Smelter Look-up'!$F$4,$V153-4,0)))</f>
        <v>RMI</v>
      </c>
      <c r="H153" s="183" t="s">
        <v>16242</v>
      </c>
      <c r="I153" s="184" t="s">
        <v>1582</v>
      </c>
      <c r="J153" s="184" t="s">
        <v>4226</v>
      </c>
      <c r="K153" s="224"/>
      <c r="L153" s="224"/>
      <c r="M153" s="224"/>
      <c r="N153" s="224" t="s">
        <v>16243</v>
      </c>
      <c r="O153" s="224" t="s">
        <v>16244</v>
      </c>
      <c r="P153" s="185"/>
      <c r="Q153" s="225" t="s">
        <v>15868</v>
      </c>
      <c r="R153" s="182" t="str">
        <f ca="1">IF(ISERROR($V153),"",OFFSET('Smelter Look-up'!$C$4,$V153-4,0)&amp;"")</f>
        <v>Heraeus Germany GmbH Co. KG</v>
      </c>
      <c r="S153" s="181" t="str">
        <f t="shared" ca="1" si="20"/>
        <v>DE</v>
      </c>
      <c r="T153" s="181" t="str">
        <f ca="1">IF(B153="","",IF(ISERROR(MATCH($J153,SorP!$B$1:$B$6226,0)),"",INDIRECT("'SorP'!$A$"&amp;MATCH($S153&amp;$J153,SorP!C:C,0))))</f>
        <v>DE-HE</v>
      </c>
      <c r="U153" s="201"/>
      <c r="V153" s="226">
        <f>IF(C153="",NA(),IF(OR(C153="Smelter not listed",C153="Smelter not yet identified"),MATCH($B153&amp;$D153,'Smelter Look-up'!$J:$J,0),MATCH($B153&amp;$C153,'Smelter Look-up'!$J:$J,0)))</f>
        <v>109</v>
      </c>
      <c r="X153" s="227">
        <f t="shared" si="21"/>
        <v>0</v>
      </c>
      <c r="AB153" s="228" t="str">
        <f t="shared" si="22"/>
        <v>GoldHeraeus Germany GmbH Co. KG</v>
      </c>
    </row>
    <row r="154" spans="1:28" s="227" customFormat="1" ht="409.5">
      <c r="A154" s="181"/>
      <c r="B154" s="182" t="s">
        <v>1119</v>
      </c>
      <c r="C154" s="186" t="s">
        <v>2483</v>
      </c>
      <c r="D154" s="230" t="s">
        <v>2483</v>
      </c>
      <c r="E154" s="182" t="s">
        <v>1090</v>
      </c>
      <c r="F154" s="182" t="str">
        <f ca="1">IF(ISERROR($V154),"",OFFSET('Smelter Look-up'!$E$4,$V154-4,0))</f>
        <v>CID000707</v>
      </c>
      <c r="G154" s="182" t="str">
        <f ca="1">IF(C154=$X$4,IF(ISERROR($V154),"Enter smelter details","RMI"),IF(ISERROR($V154),"",OFFSET('Smelter Look-up'!$F$4,$V154-4,0)))</f>
        <v>RMI</v>
      </c>
      <c r="H154" s="183" t="s">
        <v>16245</v>
      </c>
      <c r="I154" s="184" t="s">
        <v>1581</v>
      </c>
      <c r="J154" s="184" t="s">
        <v>15779</v>
      </c>
      <c r="K154" s="224"/>
      <c r="L154" s="224"/>
      <c r="M154" s="224"/>
      <c r="N154" s="224" t="s">
        <v>16246</v>
      </c>
      <c r="O154" s="224" t="s">
        <v>16247</v>
      </c>
      <c r="P154" s="185"/>
      <c r="Q154" s="225" t="s">
        <v>15868</v>
      </c>
      <c r="R154" s="182" t="str">
        <f ca="1">IF(ISERROR($V154),"",OFFSET('Smelter Look-up'!$C$4,$V154-4,0)&amp;"")</f>
        <v>Heraeus Metals Hong Kong Ltd.</v>
      </c>
      <c r="S154" s="181" t="str">
        <f t="shared" ca="1" si="20"/>
        <v>CN</v>
      </c>
      <c r="T154" s="181" t="str">
        <f ca="1">IF(B154="","",IF(ISERROR(MATCH($J154,SorP!$B$1:$B$6226,0)),"",INDIRECT("'SorP'!$A$"&amp;MATCH($S154&amp;$J154,SorP!C:C,0))))</f>
        <v>CN-HK</v>
      </c>
      <c r="U154" s="201"/>
      <c r="V154" s="226">
        <f>IF(C154="",NA(),IF(OR(C154="Smelter not listed",C154="Smelter not yet identified"),MATCH($B154&amp;$D154,'Smelter Look-up'!$J:$J,0),MATCH($B154&amp;$C154,'Smelter Look-up'!$J:$J,0)))</f>
        <v>111</v>
      </c>
      <c r="X154" s="227">
        <f t="shared" si="21"/>
        <v>0</v>
      </c>
      <c r="AB154" s="228" t="str">
        <f t="shared" si="22"/>
        <v>GoldHeraeus Metals Hong Kong Ltd.</v>
      </c>
    </row>
    <row r="155" spans="1:28" s="227" customFormat="1" ht="409.5">
      <c r="A155" s="181"/>
      <c r="B155" s="182" t="s">
        <v>1119</v>
      </c>
      <c r="C155" s="186" t="s">
        <v>1029</v>
      </c>
      <c r="D155" s="230" t="s">
        <v>1029</v>
      </c>
      <c r="E155" s="182" t="s">
        <v>1091</v>
      </c>
      <c r="F155" s="182" t="str">
        <f ca="1">IF(ISERROR($V155),"",OFFSET('Smelter Look-up'!$E$4,$V155-4,0))</f>
        <v>CID000694</v>
      </c>
      <c r="G155" s="182" t="str">
        <f ca="1">IF(C155=$X$4,IF(ISERROR($V155),"Enter smelter details","RMI"),IF(ISERROR($V155),"",OFFSET('Smelter Look-up'!$F$4,$V155-4,0)))</f>
        <v>RMI</v>
      </c>
      <c r="H155" s="183" t="s">
        <v>16248</v>
      </c>
      <c r="I155" s="184" t="s">
        <v>1535</v>
      </c>
      <c r="J155" s="184" t="s">
        <v>1536</v>
      </c>
      <c r="K155" s="224"/>
      <c r="L155" s="224"/>
      <c r="M155" s="224"/>
      <c r="N155" s="224" t="s">
        <v>16249</v>
      </c>
      <c r="O155" s="224" t="s">
        <v>16250</v>
      </c>
      <c r="P155" s="185"/>
      <c r="Q155" s="225" t="s">
        <v>15868</v>
      </c>
      <c r="R155" s="182" t="str">
        <f ca="1">IF(ISERROR($V155),"",OFFSET('Smelter Look-up'!$C$4,$V155-4,0)&amp;"")</f>
        <v>Heimerle + Meule GmbH</v>
      </c>
      <c r="S155" s="181" t="str">
        <f t="shared" ca="1" si="20"/>
        <v>DE</v>
      </c>
      <c r="T155" s="181" t="str">
        <f ca="1">IF(B155="","",IF(ISERROR(MATCH($J155,SorP!$B$1:$B$6226,0)),"",INDIRECT("'SorP'!$A$"&amp;MATCH($S155&amp;$J155,SorP!C:C,0))))</f>
        <v>DE-BW</v>
      </c>
      <c r="U155" s="201"/>
      <c r="V155" s="226">
        <f>IF(C155="",NA(),IF(OR(C155="Smelter not listed",C155="Smelter not yet identified"),MATCH($B155&amp;$D155,'Smelter Look-up'!$J:$J,0),MATCH($B155&amp;$C155,'Smelter Look-up'!$J:$J,0)))</f>
        <v>105</v>
      </c>
      <c r="X155" s="227">
        <f t="shared" si="21"/>
        <v>0</v>
      </c>
      <c r="AB155" s="228" t="str">
        <f t="shared" si="22"/>
        <v>GoldHeimerle + Meule GmbH</v>
      </c>
    </row>
    <row r="156" spans="1:28" s="227" customFormat="1" ht="409.5">
      <c r="A156" s="181"/>
      <c r="B156" s="182" t="s">
        <v>1119</v>
      </c>
      <c r="C156" s="186" t="s">
        <v>13818</v>
      </c>
      <c r="D156" s="230" t="s">
        <v>13818</v>
      </c>
      <c r="E156" s="182" t="s">
        <v>1101</v>
      </c>
      <c r="F156" s="182" t="str">
        <f ca="1">IF(ISERROR($V156),"",OFFSET('Smelter Look-up'!$E$4,$V156-4,0))</f>
        <v>CID000689</v>
      </c>
      <c r="G156" s="182" t="str">
        <f ca="1">IF(C156=$X$4,IF(ISERROR($V156),"Enter smelter details","RMI"),IF(ISERROR($V156),"",OFFSET('Smelter Look-up'!$F$4,$V156-4,0)))</f>
        <v>RMI</v>
      </c>
      <c r="H156" s="183" t="s">
        <v>16251</v>
      </c>
      <c r="I156" s="184" t="s">
        <v>2482</v>
      </c>
      <c r="J156" s="184" t="s">
        <v>12844</v>
      </c>
      <c r="K156" s="224"/>
      <c r="L156" s="224"/>
      <c r="M156" s="224"/>
      <c r="N156" s="224" t="s">
        <v>16252</v>
      </c>
      <c r="O156" s="224" t="s">
        <v>16253</v>
      </c>
      <c r="P156" s="185"/>
      <c r="Q156" s="225" t="s">
        <v>15868</v>
      </c>
      <c r="R156" s="182" t="str">
        <f ca="1">IF(ISERROR($V156),"",OFFSET('Smelter Look-up'!$C$4,$V156-4,0)&amp;"")</f>
        <v>LT Metal Ltd.</v>
      </c>
      <c r="S156" s="181" t="str">
        <f t="shared" ca="1" si="20"/>
        <v>KR</v>
      </c>
      <c r="T156" s="181" t="str">
        <f ca="1">IF(B156="","",IF(ISERROR(MATCH($J156,SorP!$B$1:$B$6226,0)),"",INDIRECT("'SorP'!$A$"&amp;MATCH($S156&amp;$J156,SorP!C:C,0))))</f>
        <v>KR-28</v>
      </c>
      <c r="U156" s="201"/>
      <c r="V156" s="226">
        <f>IF(C156="",NA(),IF(OR(C156="Smelter not listed",C156="Smelter not yet identified"),MATCH($B156&amp;$D156,'Smelter Look-up'!$J:$J,0),MATCH($B156&amp;$C156,'Smelter Look-up'!$J:$J,0)))</f>
        <v>169</v>
      </c>
      <c r="X156" s="227">
        <f t="shared" si="21"/>
        <v>0</v>
      </c>
      <c r="AB156" s="228" t="str">
        <f t="shared" si="22"/>
        <v>GoldLT Metal Ltd.</v>
      </c>
    </row>
    <row r="157" spans="1:28" s="227" customFormat="1" ht="409.5">
      <c r="A157" s="181"/>
      <c r="B157" s="182" t="s">
        <v>1119</v>
      </c>
      <c r="C157" s="186" t="s">
        <v>390</v>
      </c>
      <c r="D157" s="230" t="s">
        <v>390</v>
      </c>
      <c r="E157" s="182" t="s">
        <v>1090</v>
      </c>
      <c r="F157" s="182" t="str">
        <f ca="1">IF(ISERROR($V157),"",OFFSET('Smelter Look-up'!$E$4,$V157-4,0))</f>
        <v>CID000671</v>
      </c>
      <c r="G157" s="182" t="str">
        <f ca="1">IF(C157=$X$4,IF(ISERROR($V157),"Enter smelter details","RMI"),IF(ISERROR($V157),"",OFFSET('Smelter Look-up'!$F$4,$V157-4,0)))</f>
        <v>RMI</v>
      </c>
      <c r="H157" s="183" t="s">
        <v>16254</v>
      </c>
      <c r="I157" s="184" t="s">
        <v>1580</v>
      </c>
      <c r="J157" s="184" t="s">
        <v>13593</v>
      </c>
      <c r="K157" s="224"/>
      <c r="L157" s="224"/>
      <c r="M157" s="224"/>
      <c r="N157" s="224" t="s">
        <v>15893</v>
      </c>
      <c r="O157" s="224" t="s">
        <v>16255</v>
      </c>
      <c r="P157" s="185"/>
      <c r="Q157" s="225"/>
      <c r="R157" s="182" t="str">
        <f ca="1">IF(ISERROR($V157),"",OFFSET('Smelter Look-up'!$C$4,$V157-4,0)&amp;"")</f>
        <v>Hangzhou Fuchunjiang Smelting Co., Ltd.</v>
      </c>
      <c r="S157" s="181" t="str">
        <f t="shared" ca="1" si="20"/>
        <v>CN</v>
      </c>
      <c r="T157" s="181" t="str">
        <f ca="1">IF(B157="","",IF(ISERROR(MATCH($J157,SorP!$B$1:$B$6226,0)),"",INDIRECT("'SorP'!$A$"&amp;MATCH($S157&amp;$J157,SorP!C:C,0))))</f>
        <v>CN-ZJ</v>
      </c>
      <c r="U157" s="201"/>
      <c r="V157" s="226">
        <f>IF(C157="",NA(),IF(OR(C157="Smelter not listed",C157="Smelter not yet identified"),MATCH($B157&amp;$D157,'Smelter Look-up'!$J:$J,0),MATCH($B157&amp;$C157,'Smelter Look-up'!$J:$J,0)))</f>
        <v>103</v>
      </c>
      <c r="X157" s="227">
        <f t="shared" si="21"/>
        <v>0</v>
      </c>
      <c r="AB157" s="228" t="str">
        <f t="shared" si="22"/>
        <v>GoldHangzhou Fuchunjiang Smelting Co., Ltd.</v>
      </c>
    </row>
    <row r="158" spans="1:28" s="227" customFormat="1" ht="409.5">
      <c r="A158" s="181"/>
      <c r="B158" s="182" t="s">
        <v>1119</v>
      </c>
      <c r="C158" s="186" t="s">
        <v>1576</v>
      </c>
      <c r="D158" s="230" t="s">
        <v>1576</v>
      </c>
      <c r="E158" s="182" t="s">
        <v>1090</v>
      </c>
      <c r="F158" s="182" t="str">
        <f ca="1">IF(ISERROR($V158),"",OFFSET('Smelter Look-up'!$E$4,$V158-4,0))</f>
        <v>CID000651</v>
      </c>
      <c r="G158" s="182" t="str">
        <f ca="1">IF(C158=$X$4,IF(ISERROR($V158),"Enter smelter details","RMI"),IF(ISERROR($V158),"",OFFSET('Smelter Look-up'!$F$4,$V158-4,0)))</f>
        <v>RMI</v>
      </c>
      <c r="H158" s="183" t="s">
        <v>16256</v>
      </c>
      <c r="I158" s="184" t="s">
        <v>1578</v>
      </c>
      <c r="J158" s="184" t="s">
        <v>13597</v>
      </c>
      <c r="K158" s="224"/>
      <c r="L158" s="224"/>
      <c r="M158" s="224"/>
      <c r="N158" s="224" t="s">
        <v>15893</v>
      </c>
      <c r="O158" s="224" t="s">
        <v>16257</v>
      </c>
      <c r="P158" s="185"/>
      <c r="Q158" s="225"/>
      <c r="R158" s="182" t="str">
        <f ca="1">IF(ISERROR($V158),"",OFFSET('Smelter Look-up'!$C$4,$V158-4,0)&amp;"")</f>
        <v>Guoda Safina High-Tech Environmental Refinery Co., Ltd.</v>
      </c>
      <c r="S158" s="181" t="str">
        <f t="shared" ca="1" si="20"/>
        <v>CN</v>
      </c>
      <c r="T158" s="181" t="str">
        <f ca="1">IF(B158="","",IF(ISERROR(MATCH($J158,SorP!$B$1:$B$6226,0)),"",INDIRECT("'SorP'!$A$"&amp;MATCH($S158&amp;$J158,SorP!C:C,0))))</f>
        <v>CN-SD</v>
      </c>
      <c r="U158" s="201"/>
      <c r="V158" s="226">
        <f>IF(C158="",NA(),IF(OR(C158="Smelter not listed",C158="Smelter not yet identified"),MATCH($B158&amp;$D158,'Smelter Look-up'!$J:$J,0),MATCH($B158&amp;$C158,'Smelter Look-up'!$J:$J,0)))</f>
        <v>102</v>
      </c>
      <c r="X158" s="227">
        <f t="shared" si="21"/>
        <v>0</v>
      </c>
      <c r="AB158" s="228" t="str">
        <f t="shared" si="22"/>
        <v>GoldGuoda Safina High-Tech Environmental Refinery Co., Ltd.</v>
      </c>
    </row>
    <row r="159" spans="1:28" s="227" customFormat="1" ht="191.25">
      <c r="A159" s="181"/>
      <c r="B159" s="182" t="s">
        <v>1119</v>
      </c>
      <c r="C159" s="186" t="s">
        <v>12900</v>
      </c>
      <c r="D159" s="230" t="s">
        <v>12900</v>
      </c>
      <c r="E159" s="182" t="s">
        <v>1090</v>
      </c>
      <c r="F159" s="182" t="str">
        <f ca="1">IF(ISERROR($V159),"",OFFSET('Smelter Look-up'!$E$4,$V159-4,0))</f>
        <v>CID000522</v>
      </c>
      <c r="G159" s="182" t="str">
        <f ca="1">IF(C159=$X$4,IF(ISERROR($V159),"Enter smelter details","RMI"),IF(ISERROR($V159),"",OFFSET('Smelter Look-up'!$F$4,$V159-4,0)))</f>
        <v>RMI</v>
      </c>
      <c r="H159" s="183" t="s">
        <v>16258</v>
      </c>
      <c r="I159" s="184" t="s">
        <v>1575</v>
      </c>
      <c r="J159" s="184" t="s">
        <v>13607</v>
      </c>
      <c r="K159" s="224"/>
      <c r="L159" s="224"/>
      <c r="M159" s="224"/>
      <c r="N159" s="224" t="s">
        <v>15893</v>
      </c>
      <c r="O159" s="224" t="s">
        <v>16259</v>
      </c>
      <c r="P159" s="185"/>
      <c r="Q159" s="225"/>
      <c r="R159" s="182" t="str">
        <f ca="1">IF(ISERROR($V159),"",OFFSET('Smelter Look-up'!$C$4,$V159-4,0)&amp;"")</f>
        <v>Refinery of Seemine Gold Co., Ltd.</v>
      </c>
      <c r="S159" s="181" t="str">
        <f t="shared" ca="1" si="20"/>
        <v>CN</v>
      </c>
      <c r="T159" s="181" t="str">
        <f ca="1">IF(B159="","",IF(ISERROR(MATCH($J159,SorP!$B$1:$B$6226,0)),"",INDIRECT("'SorP'!$A$"&amp;MATCH($S159&amp;$J159,SorP!C:C,0))))</f>
        <v>CN-GS</v>
      </c>
      <c r="U159" s="201"/>
      <c r="V159" s="226">
        <f>IF(C159="",NA(),IF(OR(C159="Smelter not listed",C159="Smelter not yet identified"),MATCH($B159&amp;$D159,'Smelter Look-up'!$J:$J,0),MATCH($B159&amp;$C159,'Smelter Look-up'!$J:$J,0)))</f>
        <v>229</v>
      </c>
      <c r="X159" s="227">
        <f t="shared" si="21"/>
        <v>0</v>
      </c>
      <c r="AB159" s="228" t="str">
        <f t="shared" si="22"/>
        <v>GoldRefinery of Seemine Gold Co., Ltd.</v>
      </c>
    </row>
    <row r="160" spans="1:28" s="227" customFormat="1" ht="409.5">
      <c r="A160" s="181"/>
      <c r="B160" s="182" t="s">
        <v>1119</v>
      </c>
      <c r="C160" s="186" t="s">
        <v>15029</v>
      </c>
      <c r="D160" s="230" t="s">
        <v>15029</v>
      </c>
      <c r="E160" s="182" t="s">
        <v>873</v>
      </c>
      <c r="F160" s="182" t="str">
        <f ca="1">IF(ISERROR($V160),"",OFFSET('Smelter Look-up'!$E$4,$V160-4,0))</f>
        <v>CID000493</v>
      </c>
      <c r="G160" s="182" t="str">
        <f ca="1">IF(C160=$X$4,IF(ISERROR($V160),"Enter smelter details","RMI"),IF(ISERROR($V160),"",OFFSET('Smelter Look-up'!$F$4,$V160-4,0)))</f>
        <v>RMI</v>
      </c>
      <c r="H160" s="183" t="s">
        <v>16260</v>
      </c>
      <c r="I160" s="184" t="s">
        <v>1574</v>
      </c>
      <c r="J160" s="184" t="s">
        <v>9983</v>
      </c>
      <c r="K160" s="224"/>
      <c r="L160" s="224"/>
      <c r="M160" s="224"/>
      <c r="N160" s="224" t="s">
        <v>16261</v>
      </c>
      <c r="O160" s="224" t="s">
        <v>16262</v>
      </c>
      <c r="P160" s="185"/>
      <c r="Q160" s="225"/>
      <c r="R160" s="182" t="str">
        <f ca="1">IF(ISERROR($V160),"",OFFSET('Smelter Look-up'!$C$4,$V160-4,0)&amp;"")</f>
        <v>JSC Novosibirsk Refinery</v>
      </c>
      <c r="S160" s="181" t="str">
        <f t="shared" ca="1" si="20"/>
        <v>RU</v>
      </c>
      <c r="T160" s="181" t="str">
        <f ca="1">IF(B160="","",IF(ISERROR(MATCH($J160,SorP!$B$1:$B$6226,0)),"",INDIRECT("'SorP'!$A$"&amp;MATCH($S160&amp;$J160,SorP!C:C,0))))</f>
        <v>RU-NVS</v>
      </c>
      <c r="U160" s="201"/>
      <c r="V160" s="226">
        <f>IF(C160="",NA(),IF(OR(C160="Smelter not listed",C160="Smelter not yet identified"),MATCH($B160&amp;$D160,'Smelter Look-up'!$J:$J,0),MATCH($B160&amp;$C160,'Smelter Look-up'!$J:$J,0)))</f>
        <v>139</v>
      </c>
      <c r="X160" s="227">
        <f t="shared" si="21"/>
        <v>0</v>
      </c>
      <c r="AB160" s="228" t="str">
        <f t="shared" si="22"/>
        <v>GoldJSC Novosibirsk Refinery</v>
      </c>
    </row>
    <row r="161" spans="1:28" s="227" customFormat="1" ht="409.5">
      <c r="A161" s="181"/>
      <c r="B161" s="182" t="s">
        <v>1119</v>
      </c>
      <c r="C161" s="186" t="s">
        <v>13813</v>
      </c>
      <c r="D161" s="230" t="s">
        <v>13813</v>
      </c>
      <c r="E161" s="182" t="s">
        <v>1098</v>
      </c>
      <c r="F161" s="182" t="str">
        <f ca="1">IF(ISERROR($V161),"",OFFSET('Smelter Look-up'!$E$4,$V161-4,0))</f>
        <v>CID000425</v>
      </c>
      <c r="G161" s="182" t="str">
        <f ca="1">IF(C161=$X$4,IF(ISERROR($V161),"Enter smelter details","RMI"),IF(ISERROR($V161),"",OFFSET('Smelter Look-up'!$F$4,$V161-4,0)))</f>
        <v>RMI</v>
      </c>
      <c r="H161" s="183" t="s">
        <v>16263</v>
      </c>
      <c r="I161" s="184" t="s">
        <v>1572</v>
      </c>
      <c r="J161" s="184" t="s">
        <v>1573</v>
      </c>
      <c r="K161" s="224"/>
      <c r="L161" s="224"/>
      <c r="M161" s="224"/>
      <c r="N161" s="224" t="s">
        <v>16264</v>
      </c>
      <c r="O161" s="224" t="s">
        <v>16265</v>
      </c>
      <c r="P161" s="185"/>
      <c r="Q161" s="225" t="s">
        <v>15868</v>
      </c>
      <c r="R161" s="182" t="str">
        <f ca="1">IF(ISERROR($V161),"",OFFSET('Smelter Look-up'!$C$4,$V161-4,0)&amp;"")</f>
        <v>Eco-System Recycling Co., Ltd. East Plant</v>
      </c>
      <c r="S161" s="181" t="str">
        <f t="shared" ca="1" si="20"/>
        <v>JP</v>
      </c>
      <c r="T161" s="181" t="str">
        <f ca="1">IF(B161="","",IF(ISERROR(MATCH($J161,SorP!$B$1:$B$6226,0)),"",INDIRECT("'SorP'!$A$"&amp;MATCH($S161&amp;$J161,SorP!C:C,0))))</f>
        <v>JP-11</v>
      </c>
      <c r="U161" s="201"/>
      <c r="V161" s="226">
        <f>IF(C161="",NA(),IF(OR(C161="Smelter not listed",C161="Smelter not yet identified"),MATCH($B161&amp;$D161,'Smelter Look-up'!$J:$J,0),MATCH($B161&amp;$C161,'Smelter Look-up'!$J:$J,0)))</f>
        <v>74</v>
      </c>
      <c r="X161" s="227">
        <f t="shared" si="21"/>
        <v>0</v>
      </c>
      <c r="AB161" s="228" t="str">
        <f t="shared" si="22"/>
        <v>GoldEco-System Recycling Co., Ltd. East Plant</v>
      </c>
    </row>
    <row r="162" spans="1:28" s="227" customFormat="1" ht="409.5">
      <c r="A162" s="181"/>
      <c r="B162" s="182" t="s">
        <v>1119</v>
      </c>
      <c r="C162" s="186" t="s">
        <v>896</v>
      </c>
      <c r="D162" s="230" t="s">
        <v>896</v>
      </c>
      <c r="E162" s="182" t="s">
        <v>1098</v>
      </c>
      <c r="F162" s="182" t="str">
        <f ca="1">IF(ISERROR($V162),"",OFFSET('Smelter Look-up'!$E$4,$V162-4,0))</f>
        <v>CID000401</v>
      </c>
      <c r="G162" s="182" t="str">
        <f ca="1">IF(C162=$X$4,IF(ISERROR($V162),"Enter smelter details","RMI"),IF(ISERROR($V162),"",OFFSET('Smelter Look-up'!$F$4,$V162-4,0)))</f>
        <v>RMI</v>
      </c>
      <c r="H162" s="183" t="s">
        <v>16266</v>
      </c>
      <c r="I162" s="184" t="s">
        <v>1567</v>
      </c>
      <c r="J162" s="184" t="s">
        <v>1568</v>
      </c>
      <c r="K162" s="224"/>
      <c r="L162" s="224"/>
      <c r="M162" s="224"/>
      <c r="N162" s="224" t="s">
        <v>16267</v>
      </c>
      <c r="O162" s="224" t="s">
        <v>16268</v>
      </c>
      <c r="P162" s="185"/>
      <c r="Q162" s="225" t="s">
        <v>15868</v>
      </c>
      <c r="R162" s="182" t="str">
        <f ca="1">IF(ISERROR($V162),"",OFFSET('Smelter Look-up'!$C$4,$V162-4,0)&amp;"")</f>
        <v>Dowa</v>
      </c>
      <c r="S162" s="181" t="str">
        <f t="shared" ca="1" si="20"/>
        <v>JP</v>
      </c>
      <c r="T162" s="181" t="str">
        <f ca="1">IF(B162="","",IF(ISERROR(MATCH($J162,SorP!$B$1:$B$6226,0)),"",INDIRECT("'SorP'!$A$"&amp;MATCH($S162&amp;$J162,SorP!C:C,0))))</f>
        <v>JP-05</v>
      </c>
      <c r="U162" s="201"/>
      <c r="V162" s="226">
        <f>IF(C162="",NA(),IF(OR(C162="Smelter not listed",C162="Smelter not yet identified"),MATCH($B162&amp;$D162,'Smelter Look-up'!$J:$J,0),MATCH($B162&amp;$C162,'Smelter Look-up'!$J:$J,0)))</f>
        <v>69</v>
      </c>
      <c r="X162" s="227">
        <f t="shared" si="21"/>
        <v>0</v>
      </c>
      <c r="AB162" s="228" t="str">
        <f t="shared" si="22"/>
        <v>GoldDowa</v>
      </c>
    </row>
    <row r="163" spans="1:28" s="227" customFormat="1" ht="409.5">
      <c r="A163" s="181"/>
      <c r="B163" s="182" t="s">
        <v>1119</v>
      </c>
      <c r="C163" s="186" t="s">
        <v>2239</v>
      </c>
      <c r="D163" s="230" t="s">
        <v>2239</v>
      </c>
      <c r="E163" s="182" t="s">
        <v>1101</v>
      </c>
      <c r="F163" s="182" t="str">
        <f ca="1">IF(ISERROR($V163),"",OFFSET('Smelter Look-up'!$E$4,$V163-4,0))</f>
        <v>CID000359</v>
      </c>
      <c r="G163" s="182" t="str">
        <f ca="1">IF(C163=$X$4,IF(ISERROR($V163),"Enter smelter details","RMI"),IF(ISERROR($V163),"",OFFSET('Smelter Look-up'!$F$4,$V163-4,0)))</f>
        <v>RMI</v>
      </c>
      <c r="H163" s="183" t="s">
        <v>16269</v>
      </c>
      <c r="I163" s="184" t="s">
        <v>1566</v>
      </c>
      <c r="J163" s="184" t="s">
        <v>12849</v>
      </c>
      <c r="K163" s="224"/>
      <c r="L163" s="224"/>
      <c r="M163" s="224"/>
      <c r="N163" s="224" t="s">
        <v>16270</v>
      </c>
      <c r="O163" s="224" t="s">
        <v>16271</v>
      </c>
      <c r="P163" s="185"/>
      <c r="Q163" s="225" t="s">
        <v>15868</v>
      </c>
      <c r="R163" s="182" t="str">
        <f ca="1">IF(ISERROR($V163),"",OFFSET('Smelter Look-up'!$C$4,$V163-4,0)&amp;"")</f>
        <v>DSC (Do Sung Corporation)</v>
      </c>
      <c r="S163" s="181" t="str">
        <f t="shared" ca="1" si="20"/>
        <v>KR</v>
      </c>
      <c r="T163" s="181" t="str">
        <f ca="1">IF(B163="","",IF(ISERROR(MATCH($J163,SorP!$B$1:$B$6226,0)),"",INDIRECT("'SorP'!$A$"&amp;MATCH($S163&amp;$J163,SorP!C:C,0))))</f>
        <v>KR-41</v>
      </c>
      <c r="U163" s="201"/>
      <c r="V163" s="226">
        <f>IF(C163="",NA(),IF(OR(C163="Smelter not listed",C163="Smelter not yet identified"),MATCH($B163&amp;$D163,'Smelter Look-up'!$J:$J,0),MATCH($B163&amp;$C163,'Smelter Look-up'!$J:$J,0)))</f>
        <v>73</v>
      </c>
      <c r="X163" s="227">
        <f t="shared" si="21"/>
        <v>0</v>
      </c>
      <c r="AB163" s="228" t="str">
        <f t="shared" si="22"/>
        <v>GoldDSC (Do Sung Corporation)</v>
      </c>
    </row>
    <row r="164" spans="1:28" s="227" customFormat="1" ht="409.5">
      <c r="A164" s="181"/>
      <c r="B164" s="182" t="s">
        <v>1119</v>
      </c>
      <c r="C164" s="186" t="s">
        <v>664</v>
      </c>
      <c r="D164" s="230" t="s">
        <v>664</v>
      </c>
      <c r="E164" s="182" t="s">
        <v>1090</v>
      </c>
      <c r="F164" s="182" t="str">
        <f ca="1">IF(ISERROR($V164),"",OFFSET('Smelter Look-up'!$E$4,$V164-4,0))</f>
        <v>CID000343</v>
      </c>
      <c r="G164" s="182" t="str">
        <f ca="1">IF(C164=$X$4,IF(ISERROR($V164),"Enter smelter details","RMI"),IF(ISERROR($V164),"",OFFSET('Smelter Look-up'!$F$4,$V164-4,0)))</f>
        <v>RMI</v>
      </c>
      <c r="H164" s="183" t="s">
        <v>16272</v>
      </c>
      <c r="I164" s="184" t="s">
        <v>1565</v>
      </c>
      <c r="J164" s="184" t="s">
        <v>13599</v>
      </c>
      <c r="K164" s="224"/>
      <c r="L164" s="224"/>
      <c r="M164" s="224"/>
      <c r="N164" s="224" t="s">
        <v>16273</v>
      </c>
      <c r="O164" s="224" t="s">
        <v>16274</v>
      </c>
      <c r="P164" s="185"/>
      <c r="Q164" s="225" t="s">
        <v>15868</v>
      </c>
      <c r="R164" s="182" t="str">
        <f ca="1">IF(ISERROR($V164),"",OFFSET('Smelter Look-up'!$C$4,$V164-4,0)&amp;"")</f>
        <v>Daye Non-Ferrous Metals Mining Ltd.</v>
      </c>
      <c r="S164" s="181" t="str">
        <f t="shared" ca="1" si="20"/>
        <v>CN</v>
      </c>
      <c r="T164" s="181" t="str">
        <f ca="1">IF(B164="","",IF(ISERROR(MATCH($J164,SorP!$B$1:$B$6226,0)),"",INDIRECT("'SorP'!$A$"&amp;MATCH($S164&amp;$J164,SorP!C:C,0))))</f>
        <v>CN-HB</v>
      </c>
      <c r="U164" s="201"/>
      <c r="V164" s="226">
        <f>IF(C164="",NA(),IF(OR(C164="Smelter not listed",C164="Smelter not yet identified"),MATCH($B164&amp;$D164,'Smelter Look-up'!$J:$J,0),MATCH($B164&amp;$C164,'Smelter Look-up'!$J:$J,0)))</f>
        <v>62</v>
      </c>
      <c r="X164" s="227">
        <f t="shared" si="21"/>
        <v>0</v>
      </c>
      <c r="AB164" s="228" t="str">
        <f t="shared" si="22"/>
        <v>GoldDaye Non-Ferrous Metals Mining Ltd.</v>
      </c>
    </row>
    <row r="165" spans="1:28" s="227" customFormat="1" ht="409.5">
      <c r="A165" s="181"/>
      <c r="B165" s="182" t="s">
        <v>1119</v>
      </c>
      <c r="C165" s="186" t="s">
        <v>535</v>
      </c>
      <c r="D165" s="230" t="s">
        <v>535</v>
      </c>
      <c r="E165" s="182" t="s">
        <v>1098</v>
      </c>
      <c r="F165" s="182" t="str">
        <f ca="1">IF(ISERROR($V165),"",OFFSET('Smelter Look-up'!$E$4,$V165-4,0))</f>
        <v>CID000264</v>
      </c>
      <c r="G165" s="182" t="str">
        <f ca="1">IF(C165=$X$4,IF(ISERROR($V165),"Enter smelter details","RMI"),IF(ISERROR($V165),"",OFFSET('Smelter Look-up'!$F$4,$V165-4,0)))</f>
        <v>RMI</v>
      </c>
      <c r="H165" s="183" t="s">
        <v>16275</v>
      </c>
      <c r="I165" s="184" t="s">
        <v>1563</v>
      </c>
      <c r="J165" s="184" t="s">
        <v>1534</v>
      </c>
      <c r="K165" s="224"/>
      <c r="L165" s="224"/>
      <c r="M165" s="224"/>
      <c r="N165" s="224" t="s">
        <v>16276</v>
      </c>
      <c r="O165" s="224" t="s">
        <v>16277</v>
      </c>
      <c r="P165" s="185"/>
      <c r="Q165" s="225" t="s">
        <v>15868</v>
      </c>
      <c r="R165" s="182" t="str">
        <f ca="1">IF(ISERROR($V165),"",OFFSET('Smelter Look-up'!$C$4,$V165-4,0)&amp;"")</f>
        <v>Chugai Mining</v>
      </c>
      <c r="S165" s="181" t="str">
        <f t="shared" ca="1" si="20"/>
        <v>JP</v>
      </c>
      <c r="T165" s="181" t="str">
        <f ca="1">IF(B165="","",IF(ISERROR(MATCH($J165,SorP!$B$1:$B$6226,0)),"",INDIRECT("'SorP'!$A$"&amp;MATCH($S165&amp;$J165,SorP!C:C,0))))</f>
        <v>JP-13</v>
      </c>
      <c r="U165" s="201"/>
      <c r="V165" s="226">
        <f>IF(C165="",NA(),IF(OR(C165="Smelter not listed",C165="Smelter not yet identified"),MATCH($B165&amp;$D165,'Smelter Look-up'!$J:$J,0),MATCH($B165&amp;$C165,'Smelter Look-up'!$J:$J,0)))</f>
        <v>60</v>
      </c>
      <c r="X165" s="227">
        <f t="shared" si="21"/>
        <v>0</v>
      </c>
      <c r="AB165" s="228" t="str">
        <f t="shared" si="22"/>
        <v>GoldChugai Mining</v>
      </c>
    </row>
    <row r="166" spans="1:28" s="227" customFormat="1" ht="409.5">
      <c r="A166" s="181"/>
      <c r="B166" s="182" t="s">
        <v>1119</v>
      </c>
      <c r="C166" s="186" t="s">
        <v>51</v>
      </c>
      <c r="D166" s="230" t="s">
        <v>51</v>
      </c>
      <c r="E166" s="182" t="s">
        <v>1097</v>
      </c>
      <c r="F166" s="182" t="str">
        <f ca="1">IF(ISERROR($V166),"",OFFSET('Smelter Look-up'!$E$4,$V166-4,0))</f>
        <v>CID000233</v>
      </c>
      <c r="G166" s="182" t="str">
        <f ca="1">IF(C166=$X$4,IF(ISERROR($V166),"Enter smelter details","RMI"),IF(ISERROR($V166),"",OFFSET('Smelter Look-up'!$F$4,$V166-4,0)))</f>
        <v>RMI</v>
      </c>
      <c r="H166" s="183" t="s">
        <v>15930</v>
      </c>
      <c r="I166" s="184" t="s">
        <v>1562</v>
      </c>
      <c r="J166" s="184" t="s">
        <v>6448</v>
      </c>
      <c r="K166" s="224"/>
      <c r="L166" s="224"/>
      <c r="M166" s="224"/>
      <c r="N166" s="224" t="s">
        <v>16278</v>
      </c>
      <c r="O166" s="224" t="s">
        <v>16279</v>
      </c>
      <c r="P166" s="185"/>
      <c r="Q166" s="225" t="s">
        <v>15868</v>
      </c>
      <c r="R166" s="182" t="str">
        <f ca="1">IF(ISERROR($V166),"",OFFSET('Smelter Look-up'!$C$4,$V166-4,0)&amp;"")</f>
        <v>Chimet S.p.A.</v>
      </c>
      <c r="S166" s="181" t="str">
        <f t="shared" ref="S166:S196" ca="1" si="23">IF(B166="","",IF(ISERROR(MATCH($E166,CL,0)),"Unknown",INDIRECT("'C'!$A$"&amp;MATCH($E166,CL,0)+1)))</f>
        <v>IT</v>
      </c>
      <c r="T166" s="181" t="str">
        <f ca="1">IF(B166="","",IF(ISERROR(MATCH($J166,SorP!$B$1:$B$6226,0)),"",INDIRECT("'SorP'!$A$"&amp;MATCH($S166&amp;$J166,SorP!C:C,0))))</f>
        <v>IT-52</v>
      </c>
      <c r="U166" s="201"/>
      <c r="V166" s="226">
        <f>IF(C166="",NA(),IF(OR(C166="Smelter not listed",C166="Smelter not yet identified"),MATCH($B166&amp;$D166,'Smelter Look-up'!$J:$J,0),MATCH($B166&amp;$C166,'Smelter Look-up'!$J:$J,0)))</f>
        <v>57</v>
      </c>
      <c r="X166" s="227">
        <f t="shared" ref="X166:X196" si="24">IF(AND(C166="Smelter not listed",OR(LEN(D166)=0,LEN(E166)=0)),1,0)</f>
        <v>0</v>
      </c>
      <c r="AB166" s="228" t="str">
        <f t="shared" ref="AB166:AB196" si="25">B166&amp;C166</f>
        <v>GoldChimet S.p.A.</v>
      </c>
    </row>
    <row r="167" spans="1:28" s="227" customFormat="1" ht="409.5">
      <c r="A167" s="181"/>
      <c r="B167" s="182" t="s">
        <v>1119</v>
      </c>
      <c r="C167" s="186" t="s">
        <v>2126</v>
      </c>
      <c r="D167" s="230" t="s">
        <v>2126</v>
      </c>
      <c r="E167" s="182" t="s">
        <v>1090</v>
      </c>
      <c r="F167" s="182" t="str">
        <f ca="1">IF(ISERROR($V167),"",OFFSET('Smelter Look-up'!$E$4,$V167-4,0))</f>
        <v>CID000197</v>
      </c>
      <c r="G167" s="182" t="str">
        <f ca="1">IF(C167=$X$4,IF(ISERROR($V167),"Enter smelter details","RMI"),IF(ISERROR($V167),"",OFFSET('Smelter Look-up'!$F$4,$V167-4,0)))</f>
        <v>RMI</v>
      </c>
      <c r="H167" s="183" t="s">
        <v>16280</v>
      </c>
      <c r="I167" s="184" t="s">
        <v>1560</v>
      </c>
      <c r="J167" s="184" t="s">
        <v>13605</v>
      </c>
      <c r="K167" s="224"/>
      <c r="L167" s="224"/>
      <c r="M167" s="224"/>
      <c r="N167" s="224" t="s">
        <v>15893</v>
      </c>
      <c r="O167" s="224" t="s">
        <v>16281</v>
      </c>
      <c r="P167" s="185"/>
      <c r="Q167" s="225"/>
      <c r="R167" s="182" t="str">
        <f ca="1">IF(ISERROR($V167),"",OFFSET('Smelter Look-up'!$C$4,$V167-4,0)&amp;"")</f>
        <v>Yunnan Copper Industry Co., Ltd.</v>
      </c>
      <c r="S167" s="181" t="str">
        <f t="shared" ca="1" si="23"/>
        <v>CN</v>
      </c>
      <c r="T167" s="181" t="str">
        <f ca="1">IF(B167="","",IF(ISERROR(MATCH($J167,SorP!$B$1:$B$6226,0)),"",INDIRECT("'SorP'!$A$"&amp;MATCH($S167&amp;$J167,SorP!C:C,0))))</f>
        <v>CN-YN</v>
      </c>
      <c r="U167" s="201"/>
      <c r="V167" s="226">
        <f>IF(C167="",NA(),IF(OR(C167="Smelter not listed",C167="Smelter not yet identified"),MATCH($B167&amp;$D167,'Smelter Look-up'!$J:$J,0),MATCH($B167&amp;$C167,'Smelter Look-up'!$J:$J,0)))</f>
        <v>318</v>
      </c>
      <c r="X167" s="227">
        <f t="shared" si="24"/>
        <v>0</v>
      </c>
      <c r="AB167" s="228" t="str">
        <f t="shared" si="25"/>
        <v>GoldYunnan Copper Industry Co., Ltd.</v>
      </c>
    </row>
    <row r="168" spans="1:28" s="227" customFormat="1" ht="409.5">
      <c r="A168" s="181"/>
      <c r="B168" s="182" t="s">
        <v>1119</v>
      </c>
      <c r="C168" s="186" t="s">
        <v>2476</v>
      </c>
      <c r="D168" s="230" t="s">
        <v>2476</v>
      </c>
      <c r="E168" s="182" t="s">
        <v>1088</v>
      </c>
      <c r="F168" s="182" t="str">
        <f ca="1">IF(ISERROR($V168),"",OFFSET('Smelter Look-up'!$E$4,$V168-4,0))</f>
        <v>CID000189</v>
      </c>
      <c r="G168" s="182" t="str">
        <f ca="1">IF(C168=$X$4,IF(ISERROR($V168),"Enter smelter details","RMI"),IF(ISERROR($V168),"",OFFSET('Smelter Look-up'!$F$4,$V168-4,0)))</f>
        <v>RMI</v>
      </c>
      <c r="H168" s="183" t="s">
        <v>16282</v>
      </c>
      <c r="I168" s="184" t="s">
        <v>1558</v>
      </c>
      <c r="J168" s="184" t="s">
        <v>1559</v>
      </c>
      <c r="K168" s="224"/>
      <c r="L168" s="224"/>
      <c r="M168" s="224"/>
      <c r="N168" s="224" t="s">
        <v>16283</v>
      </c>
      <c r="O168" s="224" t="s">
        <v>16284</v>
      </c>
      <c r="P168" s="185"/>
      <c r="Q168" s="225" t="s">
        <v>15868</v>
      </c>
      <c r="R168" s="182" t="str">
        <f ca="1">IF(ISERROR($V168),"",OFFSET('Smelter Look-up'!$C$4,$V168-4,0)&amp;"")</f>
        <v>Cendres + Metaux S.A.</v>
      </c>
      <c r="S168" s="181" t="str">
        <f t="shared" ca="1" si="23"/>
        <v>CH</v>
      </c>
      <c r="T168" s="181" t="str">
        <f ca="1">IF(B168="","",IF(ISERROR(MATCH($J168,SorP!$B$1:$B$6226,0)),"",INDIRECT("'SorP'!$A$"&amp;MATCH($S168&amp;$J168,SorP!C:C,0))))</f>
        <v>CH-BE</v>
      </c>
      <c r="U168" s="201"/>
      <c r="V168" s="226">
        <f>IF(C168="",NA(),IF(OR(C168="Smelter not listed",C168="Smelter not yet identified"),MATCH($B168&amp;$D168,'Smelter Look-up'!$J:$J,0),MATCH($B168&amp;$C168,'Smelter Look-up'!$J:$J,0)))</f>
        <v>49</v>
      </c>
      <c r="X168" s="227">
        <f t="shared" si="24"/>
        <v>0</v>
      </c>
      <c r="AB168" s="228" t="str">
        <f t="shared" si="25"/>
        <v>GoldCendres + Metaux S.A.</v>
      </c>
    </row>
    <row r="169" spans="1:28" s="227" customFormat="1" ht="409.5">
      <c r="A169" s="181"/>
      <c r="B169" s="182" t="s">
        <v>1119</v>
      </c>
      <c r="C169" s="186" t="s">
        <v>2223</v>
      </c>
      <c r="D169" s="230" t="s">
        <v>2223</v>
      </c>
      <c r="E169" s="182" t="s">
        <v>1087</v>
      </c>
      <c r="F169" s="182" t="str">
        <f ca="1">IF(ISERROR($V169),"",OFFSET('Smelter Look-up'!$E$4,$V169-4,0))</f>
        <v>CID000185</v>
      </c>
      <c r="G169" s="182" t="str">
        <f ca="1">IF(C169=$X$4,IF(ISERROR($V169),"Enter smelter details","RMI"),IF(ISERROR($V169),"",OFFSET('Smelter Look-up'!$F$4,$V169-4,0)))</f>
        <v>RMI</v>
      </c>
      <c r="H169" s="183" t="s">
        <v>16285</v>
      </c>
      <c r="I169" s="184" t="s">
        <v>1554</v>
      </c>
      <c r="J169" s="184" t="s">
        <v>1555</v>
      </c>
      <c r="K169" s="224"/>
      <c r="L169" s="224"/>
      <c r="M169" s="224"/>
      <c r="N169" s="224" t="s">
        <v>16286</v>
      </c>
      <c r="O169" s="224" t="s">
        <v>16287</v>
      </c>
      <c r="P169" s="185"/>
      <c r="Q169" s="225" t="s">
        <v>15868</v>
      </c>
      <c r="R169" s="182" t="str">
        <f ca="1">IF(ISERROR($V169),"",OFFSET('Smelter Look-up'!$C$4,$V169-4,0)&amp;"")</f>
        <v>CCR Refinery - Glencore Canada Corporation</v>
      </c>
      <c r="S169" s="181" t="str">
        <f t="shared" ca="1" si="23"/>
        <v>CA</v>
      </c>
      <c r="T169" s="181" t="str">
        <f ca="1">IF(B169="","",IF(ISERROR(MATCH($J169,SorP!$B$1:$B$6226,0)),"",INDIRECT("'SorP'!$A$"&amp;MATCH($S169&amp;$J169,SorP!C:C,0))))</f>
        <v>CA-QC</v>
      </c>
      <c r="U169" s="201"/>
      <c r="V169" s="226">
        <f>IF(C169="",NA(),IF(OR(C169="Smelter not listed",C169="Smelter not yet identified"),MATCH($B169&amp;$D169,'Smelter Look-up'!$J:$J,0),MATCH($B169&amp;$C169,'Smelter Look-up'!$J:$J,0)))</f>
        <v>47</v>
      </c>
      <c r="X169" s="227">
        <f t="shared" si="24"/>
        <v>0</v>
      </c>
      <c r="AB169" s="228" t="str">
        <f t="shared" si="25"/>
        <v>GoldCCR Refinery - Glencore Canada Corporation</v>
      </c>
    </row>
    <row r="170" spans="1:28" s="227" customFormat="1" ht="409.5">
      <c r="A170" s="181"/>
      <c r="B170" s="182" t="s">
        <v>1119</v>
      </c>
      <c r="C170" s="186" t="s">
        <v>895</v>
      </c>
      <c r="D170" s="230" t="s">
        <v>895</v>
      </c>
      <c r="E170" s="182" t="s">
        <v>1103</v>
      </c>
      <c r="F170" s="182" t="str">
        <f ca="1">IF(ISERROR($V170),"",OFFSET('Smelter Look-up'!$E$4,$V170-4,0))</f>
        <v>CID000180</v>
      </c>
      <c r="G170" s="182" t="str">
        <f ca="1">IF(C170=$X$4,IF(ISERROR($V170),"Enter smelter details","RMI"),IF(ISERROR($V170),"",OFFSET('Smelter Look-up'!$F$4,$V170-4,0)))</f>
        <v>RMI</v>
      </c>
      <c r="H170" s="183" t="s">
        <v>16288</v>
      </c>
      <c r="I170" s="184" t="s">
        <v>1552</v>
      </c>
      <c r="J170" s="184" t="s">
        <v>1553</v>
      </c>
      <c r="K170" s="224"/>
      <c r="L170" s="224"/>
      <c r="M170" s="224"/>
      <c r="N170" s="224" t="s">
        <v>16289</v>
      </c>
      <c r="O170" s="224" t="s">
        <v>16290</v>
      </c>
      <c r="P170" s="185"/>
      <c r="Q170" s="225"/>
      <c r="R170" s="182" t="str">
        <f ca="1">IF(ISERROR($V170),"",OFFSET('Smelter Look-up'!$C$4,$V170-4,0)&amp;"")</f>
        <v>Caridad</v>
      </c>
      <c r="S170" s="181" t="str">
        <f t="shared" ca="1" si="23"/>
        <v>MX</v>
      </c>
      <c r="T170" s="181" t="str">
        <f ca="1">IF(B170="","",IF(ISERROR(MATCH($J170,SorP!$B$1:$B$6226,0)),"",INDIRECT("'SorP'!$A$"&amp;MATCH($S170&amp;$J170,SorP!C:C,0))))</f>
        <v>MX-SON</v>
      </c>
      <c r="U170" s="201"/>
      <c r="V170" s="226">
        <f>IF(C170="",NA(),IF(OR(C170="Smelter not listed",C170="Smelter not yet identified"),MATCH($B170&amp;$D170,'Smelter Look-up'!$J:$J,0),MATCH($B170&amp;$C170,'Smelter Look-up'!$J:$J,0)))</f>
        <v>45</v>
      </c>
      <c r="X170" s="227">
        <f t="shared" si="24"/>
        <v>0</v>
      </c>
      <c r="AB170" s="228" t="str">
        <f t="shared" si="25"/>
        <v>GoldCaridad</v>
      </c>
    </row>
    <row r="171" spans="1:28" s="227" customFormat="1" ht="409.5">
      <c r="A171" s="181"/>
      <c r="B171" s="182" t="s">
        <v>1119</v>
      </c>
      <c r="C171" s="186" t="s">
        <v>657</v>
      </c>
      <c r="D171" s="230" t="s">
        <v>657</v>
      </c>
      <c r="E171" s="182" t="s">
        <v>1091</v>
      </c>
      <c r="F171" s="182" t="str">
        <f ca="1">IF(ISERROR($V171),"",OFFSET('Smelter Look-up'!$E$4,$V171-4,0))</f>
        <v>CID000176</v>
      </c>
      <c r="G171" s="182" t="str">
        <f ca="1">IF(C171=$X$4,IF(ISERROR($V171),"Enter smelter details","RMI"),IF(ISERROR($V171),"",OFFSET('Smelter Look-up'!$F$4,$V171-4,0)))</f>
        <v>RMI</v>
      </c>
      <c r="H171" s="183" t="s">
        <v>16248</v>
      </c>
      <c r="I171" s="184" t="s">
        <v>1535</v>
      </c>
      <c r="J171" s="184" t="s">
        <v>1536</v>
      </c>
      <c r="K171" s="224"/>
      <c r="L171" s="224"/>
      <c r="M171" s="224"/>
      <c r="N171" s="224" t="s">
        <v>16291</v>
      </c>
      <c r="O171" s="224" t="s">
        <v>16292</v>
      </c>
      <c r="P171" s="185"/>
      <c r="Q171" s="225" t="s">
        <v>15868</v>
      </c>
      <c r="R171" s="182" t="str">
        <f ca="1">IF(ISERROR($V171),"",OFFSET('Smelter Look-up'!$C$4,$V171-4,0)&amp;"")</f>
        <v>C. Hafner GmbH + Co. KG</v>
      </c>
      <c r="S171" s="181" t="str">
        <f t="shared" ca="1" si="23"/>
        <v>DE</v>
      </c>
      <c r="T171" s="181" t="str">
        <f ca="1">IF(B171="","",IF(ISERROR(MATCH($J171,SorP!$B$1:$B$6226,0)),"",INDIRECT("'SorP'!$A$"&amp;MATCH($S171&amp;$J171,SorP!C:C,0))))</f>
        <v>DE-BW</v>
      </c>
      <c r="U171" s="201"/>
      <c r="V171" s="226">
        <f>IF(C171="",NA(),IF(OR(C171="Smelter not listed",C171="Smelter not yet identified"),MATCH($B171&amp;$D171,'Smelter Look-up'!$J:$J,0),MATCH($B171&amp;$C171,'Smelter Look-up'!$J:$J,0)))</f>
        <v>44</v>
      </c>
      <c r="X171" s="227">
        <f t="shared" si="24"/>
        <v>0</v>
      </c>
      <c r="AB171" s="228" t="str">
        <f t="shared" si="25"/>
        <v>GoldC. Hafner GmbH + Co. KG</v>
      </c>
    </row>
    <row r="172" spans="1:28" s="227" customFormat="1" ht="409.5">
      <c r="A172" s="181"/>
      <c r="B172" s="182" t="s">
        <v>1119</v>
      </c>
      <c r="C172" s="186" t="s">
        <v>15764</v>
      </c>
      <c r="D172" s="230" t="s">
        <v>15764</v>
      </c>
      <c r="E172" s="182" t="s">
        <v>877</v>
      </c>
      <c r="F172" s="182" t="str">
        <f ca="1">IF(ISERROR($V172),"",OFFSET('Smelter Look-up'!$E$4,$V172-4,0))</f>
        <v>CID000157</v>
      </c>
      <c r="G172" s="182" t="str">
        <f ca="1">IF(C172=$X$4,IF(ISERROR($V172),"Enter smelter details","RMI"),IF(ISERROR($V172),"",OFFSET('Smelter Look-up'!$F$4,$V172-4,0)))</f>
        <v>RMI</v>
      </c>
      <c r="H172" s="183" t="s">
        <v>16293</v>
      </c>
      <c r="I172" s="184" t="s">
        <v>1551</v>
      </c>
      <c r="J172" s="184" t="s">
        <v>10253</v>
      </c>
      <c r="K172" s="224"/>
      <c r="L172" s="224"/>
      <c r="M172" s="224"/>
      <c r="N172" s="224" t="s">
        <v>16294</v>
      </c>
      <c r="O172" s="224" t="s">
        <v>16295</v>
      </c>
      <c r="P172" s="185"/>
      <c r="Q172" s="225" t="s">
        <v>15868</v>
      </c>
      <c r="R172" s="182" t="str">
        <f ca="1">IF(ISERROR($V172),"",OFFSET('Smelter Look-up'!$C$4,$V172-4,0)&amp;"")</f>
        <v>Boliden Ronnskar</v>
      </c>
      <c r="S172" s="181" t="str">
        <f t="shared" ca="1" si="23"/>
        <v>SE</v>
      </c>
      <c r="T172" s="181" t="str">
        <f ca="1">IF(B172="","",IF(ISERROR(MATCH($J172,SorP!$B$1:$B$6226,0)),"",INDIRECT("'SorP'!$A$"&amp;MATCH($S172&amp;$J172,SorP!C:C,0))))</f>
        <v>SE-AC</v>
      </c>
      <c r="U172" s="201"/>
      <c r="V172" s="226">
        <f>IF(C172="",NA(),IF(OR(C172="Smelter not listed",C172="Smelter not yet identified"),MATCH($B172&amp;$D172,'Smelter Look-up'!$J:$J,0),MATCH($B172&amp;$C172,'Smelter Look-up'!$J:$J,0)))</f>
        <v>43</v>
      </c>
      <c r="X172" s="227">
        <f t="shared" si="24"/>
        <v>0</v>
      </c>
      <c r="AB172" s="228" t="str">
        <f t="shared" si="25"/>
        <v>GoldBoliden Ronnskar</v>
      </c>
    </row>
    <row r="173" spans="1:28" s="227" customFormat="1" ht="409.5">
      <c r="A173" s="181"/>
      <c r="B173" s="182" t="s">
        <v>1119</v>
      </c>
      <c r="C173" s="186" t="s">
        <v>894</v>
      </c>
      <c r="D173" s="230" t="s">
        <v>894</v>
      </c>
      <c r="E173" s="182" t="s">
        <v>871</v>
      </c>
      <c r="F173" s="182" t="str">
        <f ca="1">IF(ISERROR($V173),"",OFFSET('Smelter Look-up'!$E$4,$V173-4,0))</f>
        <v>CID000128</v>
      </c>
      <c r="G173" s="182" t="str">
        <f ca="1">IF(C173=$X$4,IF(ISERROR($V173),"Enter smelter details","RMI"),IF(ISERROR($V173),"",OFFSET('Smelter Look-up'!$F$4,$V173-4,0)))</f>
        <v>RMI</v>
      </c>
      <c r="H173" s="183" t="s">
        <v>16296</v>
      </c>
      <c r="I173" s="184" t="s">
        <v>2185</v>
      </c>
      <c r="J173" s="184" t="s">
        <v>9425</v>
      </c>
      <c r="K173" s="224"/>
      <c r="L173" s="224"/>
      <c r="M173" s="224"/>
      <c r="N173" s="224" t="s">
        <v>16297</v>
      </c>
      <c r="O173" s="224" t="s">
        <v>16298</v>
      </c>
      <c r="P173" s="185"/>
      <c r="Q173" s="225" t="s">
        <v>15868</v>
      </c>
      <c r="R173" s="182" t="str">
        <f ca="1">IF(ISERROR($V173),"",OFFSET('Smelter Look-up'!$C$4,$V173-4,0)&amp;"")</f>
        <v>Bangko Sentral ng Pilipinas (Central Bank of the Philippines)</v>
      </c>
      <c r="S173" s="181" t="str">
        <f t="shared" ca="1" si="23"/>
        <v>PH</v>
      </c>
      <c r="T173" s="181" t="str">
        <f ca="1">IF(B173="","",IF(ISERROR(MATCH($J173,SorP!$B$1:$B$6226,0)),"",INDIRECT("'SorP'!$A$"&amp;MATCH($S173&amp;$J173,SorP!C:C,0))))</f>
        <v>PH-RIZ</v>
      </c>
      <c r="U173" s="201"/>
      <c r="V173" s="226">
        <f>IF(C173="",NA(),IF(OR(C173="Smelter not listed",C173="Smelter not yet identified"),MATCH($B173&amp;$D173,'Smelter Look-up'!$J:$J,0),MATCH($B173&amp;$C173,'Smelter Look-up'!$J:$J,0)))</f>
        <v>42</v>
      </c>
      <c r="X173" s="227">
        <f t="shared" si="24"/>
        <v>0</v>
      </c>
      <c r="AB173" s="228" t="str">
        <f t="shared" si="25"/>
        <v>GoldBangko Sentral ng Pilipinas (Central Bank of the Philippines)</v>
      </c>
    </row>
    <row r="174" spans="1:28" s="227" customFormat="1" ht="409.5">
      <c r="A174" s="181"/>
      <c r="B174" s="182" t="s">
        <v>1119</v>
      </c>
      <c r="C174" s="186" t="s">
        <v>1213</v>
      </c>
      <c r="D174" s="230" t="s">
        <v>1213</v>
      </c>
      <c r="E174" s="182" t="s">
        <v>1091</v>
      </c>
      <c r="F174" s="182" t="str">
        <f ca="1">IF(ISERROR($V174),"",OFFSET('Smelter Look-up'!$E$4,$V174-4,0))</f>
        <v>CID000113</v>
      </c>
      <c r="G174" s="182" t="str">
        <f ca="1">IF(C174=$X$4,IF(ISERROR($V174),"Enter smelter details","RMI"),IF(ISERROR($V174),"",OFFSET('Smelter Look-up'!$F$4,$V174-4,0)))</f>
        <v>RMI</v>
      </c>
      <c r="H174" s="183" t="s">
        <v>16299</v>
      </c>
      <c r="I174" s="184" t="s">
        <v>1549</v>
      </c>
      <c r="J174" s="184" t="s">
        <v>1549</v>
      </c>
      <c r="K174" s="224"/>
      <c r="L174" s="224"/>
      <c r="M174" s="224"/>
      <c r="N174" s="224" t="s">
        <v>16300</v>
      </c>
      <c r="O174" s="224" t="s">
        <v>16301</v>
      </c>
      <c r="P174" s="185"/>
      <c r="Q174" s="225" t="s">
        <v>15868</v>
      </c>
      <c r="R174" s="182" t="str">
        <f ca="1">IF(ISERROR($V174),"",OFFSET('Smelter Look-up'!$C$4,$V174-4,0)&amp;"")</f>
        <v>Aurubis AG</v>
      </c>
      <c r="S174" s="181" t="str">
        <f t="shared" ca="1" si="23"/>
        <v>DE</v>
      </c>
      <c r="T174" s="181" t="str">
        <f ca="1">IF(B174="","",IF(ISERROR(MATCH($J174,SorP!$B$1:$B$6226,0)),"",INDIRECT("'SorP'!$A$"&amp;MATCH($S174&amp;$J174,SorP!C:C,0))))</f>
        <v>DE-HH</v>
      </c>
      <c r="U174" s="201"/>
      <c r="V174" s="226">
        <f>IF(C174="",NA(),IF(OR(C174="Smelter not listed",C174="Smelter not yet identified"),MATCH($B174&amp;$D174,'Smelter Look-up'!$J:$J,0),MATCH($B174&amp;$C174,'Smelter Look-up'!$J:$J,0)))</f>
        <v>38</v>
      </c>
      <c r="X174" s="227">
        <f t="shared" si="24"/>
        <v>0</v>
      </c>
      <c r="AB174" s="228" t="str">
        <f t="shared" si="25"/>
        <v>GoldAurubis AG</v>
      </c>
    </row>
    <row r="175" spans="1:28" s="227" customFormat="1" ht="409.5">
      <c r="A175" s="181"/>
      <c r="B175" s="182" t="s">
        <v>1119</v>
      </c>
      <c r="C175" s="186" t="s">
        <v>621</v>
      </c>
      <c r="D175" s="230" t="s">
        <v>621</v>
      </c>
      <c r="E175" s="182" t="s">
        <v>879</v>
      </c>
      <c r="F175" s="182" t="str">
        <f ca="1">IF(ISERROR($V175),"",OFFSET('Smelter Look-up'!$E$4,$V175-4,0))</f>
        <v>CID000103</v>
      </c>
      <c r="G175" s="182" t="str">
        <f ca="1">IF(C175=$X$4,IF(ISERROR($V175),"Enter smelter details","RMI"),IF(ISERROR($V175),"",OFFSET('Smelter Look-up'!$F$4,$V175-4,0)))</f>
        <v>RMI</v>
      </c>
      <c r="H175" s="183" t="s">
        <v>16302</v>
      </c>
      <c r="I175" s="184" t="s">
        <v>1548</v>
      </c>
      <c r="J175" s="184" t="s">
        <v>11246</v>
      </c>
      <c r="K175" s="224"/>
      <c r="L175" s="224"/>
      <c r="M175" s="224"/>
      <c r="N175" s="224" t="s">
        <v>15893</v>
      </c>
      <c r="O175" s="224" t="s">
        <v>16303</v>
      </c>
      <c r="P175" s="185"/>
      <c r="Q175" s="225"/>
      <c r="R175" s="182" t="str">
        <f ca="1">IF(ISERROR($V175),"",OFFSET('Smelter Look-up'!$C$4,$V175-4,0)&amp;"")</f>
        <v>Atasay Kuyumculuk Sanayi Ve Ticaret A.S.</v>
      </c>
      <c r="S175" s="181" t="str">
        <f t="shared" ca="1" si="23"/>
        <v>TR</v>
      </c>
      <c r="T175" s="181" t="str">
        <f ca="1">IF(B175="","",IF(ISERROR(MATCH($J175,SorP!$B$1:$B$6226,0)),"",INDIRECT("'SorP'!$A$"&amp;MATCH($S175&amp;$J175,SorP!C:C,0))))</f>
        <v>TR-34</v>
      </c>
      <c r="U175" s="201"/>
      <c r="V175" s="226">
        <f>IF(C175="",NA(),IF(OR(C175="Smelter not listed",C175="Smelter not yet identified"),MATCH($B175&amp;$D175,'Smelter Look-up'!$J:$J,0),MATCH($B175&amp;$C175,'Smelter Look-up'!$J:$J,0)))</f>
        <v>34</v>
      </c>
      <c r="X175" s="227">
        <f t="shared" si="24"/>
        <v>0</v>
      </c>
      <c r="AB175" s="228" t="str">
        <f t="shared" si="25"/>
        <v>GoldAtasay Kuyumculuk Sanayi Ve Ticaret A.S.</v>
      </c>
    </row>
    <row r="176" spans="1:28" s="227" customFormat="1" ht="409.5">
      <c r="A176" s="181"/>
      <c r="B176" s="182" t="s">
        <v>1119</v>
      </c>
      <c r="C176" s="186" t="s">
        <v>2125</v>
      </c>
      <c r="D176" s="230" t="s">
        <v>2125</v>
      </c>
      <c r="E176" s="182" t="s">
        <v>1098</v>
      </c>
      <c r="F176" s="182" t="str">
        <f ca="1">IF(ISERROR($V176),"",OFFSET('Smelter Look-up'!$E$4,$V176-4,0))</f>
        <v>CID000090</v>
      </c>
      <c r="G176" s="182" t="str">
        <f ca="1">IF(C176=$X$4,IF(ISERROR($V176),"Enter smelter details","RMI"),IF(ISERROR($V176),"",OFFSET('Smelter Look-up'!$F$4,$V176-4,0)))</f>
        <v>RMI</v>
      </c>
      <c r="H176" s="183" t="s">
        <v>16304</v>
      </c>
      <c r="I176" s="184" t="s">
        <v>1546</v>
      </c>
      <c r="J176" s="184" t="s">
        <v>1547</v>
      </c>
      <c r="K176" s="224"/>
      <c r="L176" s="224"/>
      <c r="M176" s="224"/>
      <c r="N176" s="224" t="s">
        <v>16305</v>
      </c>
      <c r="O176" s="224" t="s">
        <v>16306</v>
      </c>
      <c r="P176" s="185"/>
      <c r="Q176" s="225" t="s">
        <v>15868</v>
      </c>
      <c r="R176" s="182" t="str">
        <f ca="1">IF(ISERROR($V176),"",OFFSET('Smelter Look-up'!$C$4,$V176-4,0)&amp;"")</f>
        <v>Asaka Riken Co., Ltd.</v>
      </c>
      <c r="S176" s="181" t="str">
        <f t="shared" ca="1" si="23"/>
        <v>JP</v>
      </c>
      <c r="T176" s="181" t="str">
        <f ca="1">IF(B176="","",IF(ISERROR(MATCH($J176,SorP!$B$1:$B$6226,0)),"",INDIRECT("'SorP'!$A$"&amp;MATCH($S176&amp;$J176,SorP!C:C,0))))</f>
        <v>JP-07</v>
      </c>
      <c r="U176" s="201"/>
      <c r="V176" s="226">
        <f>IF(C176="",NA(),IF(OR(C176="Smelter not listed",C176="Smelter not yet identified"),MATCH($B176&amp;$D176,'Smelter Look-up'!$J:$J,0),MATCH($B176&amp;$C176,'Smelter Look-up'!$J:$J,0)))</f>
        <v>32</v>
      </c>
      <c r="X176" s="227">
        <f t="shared" si="24"/>
        <v>0</v>
      </c>
      <c r="AB176" s="228" t="str">
        <f t="shared" si="25"/>
        <v>GoldAsaka Riken Co., Ltd.</v>
      </c>
    </row>
    <row r="177" spans="1:28" s="227" customFormat="1" ht="409.5">
      <c r="A177" s="181"/>
      <c r="B177" s="182" t="s">
        <v>1119</v>
      </c>
      <c r="C177" s="186" t="s">
        <v>2268</v>
      </c>
      <c r="D177" s="230" t="s">
        <v>2268</v>
      </c>
      <c r="E177" s="182" t="s">
        <v>1098</v>
      </c>
      <c r="F177" s="182" t="str">
        <f ca="1">IF(ISERROR($V177),"",OFFSET('Smelter Look-up'!$E$4,$V177-4,0))</f>
        <v>CID000082</v>
      </c>
      <c r="G177" s="182" t="str">
        <f ca="1">IF(C177=$X$4,IF(ISERROR($V177),"Enter smelter details","RMI"),IF(ISERROR($V177),"",OFFSET('Smelter Look-up'!$F$4,$V177-4,0)))</f>
        <v>RMI</v>
      </c>
      <c r="H177" s="183" t="s">
        <v>16307</v>
      </c>
      <c r="I177" s="184" t="s">
        <v>1543</v>
      </c>
      <c r="J177" s="184" t="s">
        <v>1544</v>
      </c>
      <c r="K177" s="224"/>
      <c r="L177" s="224"/>
      <c r="M177" s="224"/>
      <c r="N177" s="224" t="s">
        <v>16308</v>
      </c>
      <c r="O177" s="224" t="s">
        <v>16309</v>
      </c>
      <c r="P177" s="185"/>
      <c r="Q177" s="225" t="s">
        <v>15868</v>
      </c>
      <c r="R177" s="182" t="str">
        <f ca="1">IF(ISERROR($V177),"",OFFSET('Smelter Look-up'!$C$4,$V177-4,0)&amp;"")</f>
        <v>Asahi Pretec Corp.</v>
      </c>
      <c r="S177" s="181" t="str">
        <f t="shared" ca="1" si="23"/>
        <v>JP</v>
      </c>
      <c r="T177" s="181" t="str">
        <f ca="1">IF(B177="","",IF(ISERROR(MATCH($J177,SorP!$B$1:$B$6226,0)),"",INDIRECT("'SorP'!$A$"&amp;MATCH($S177&amp;$J177,SorP!C:C,0))))</f>
        <v>JP-28</v>
      </c>
      <c r="U177" s="201"/>
      <c r="V177" s="226">
        <f>IF(C177="",NA(),IF(OR(C177="Smelter not listed",C177="Smelter not yet identified"),MATCH($B177&amp;$D177,'Smelter Look-up'!$J:$J,0),MATCH($B177&amp;$C177,'Smelter Look-up'!$J:$J,0)))</f>
        <v>29</v>
      </c>
      <c r="X177" s="227">
        <f t="shared" si="24"/>
        <v>0</v>
      </c>
      <c r="AB177" s="228" t="str">
        <f t="shared" si="25"/>
        <v>GoldAsahi Pretec Corp.</v>
      </c>
    </row>
    <row r="178" spans="1:28" s="227" customFormat="1" ht="409.5">
      <c r="A178" s="181"/>
      <c r="B178" s="182" t="s">
        <v>1119</v>
      </c>
      <c r="C178" s="186" t="s">
        <v>2267</v>
      </c>
      <c r="D178" s="230" t="s">
        <v>2267</v>
      </c>
      <c r="E178" s="182" t="s">
        <v>1088</v>
      </c>
      <c r="F178" s="182" t="str">
        <f ca="1">IF(ISERROR($V178),"",OFFSET('Smelter Look-up'!$E$4,$V178-4,0))</f>
        <v>CID000077</v>
      </c>
      <c r="G178" s="182" t="str">
        <f ca="1">IF(C178=$X$4,IF(ISERROR($V178),"Enter smelter details","RMI"),IF(ISERROR($V178),"",OFFSET('Smelter Look-up'!$F$4,$V178-4,0)))</f>
        <v>RMI</v>
      </c>
      <c r="H178" s="183" t="s">
        <v>16310</v>
      </c>
      <c r="I178" s="184" t="s">
        <v>1541</v>
      </c>
      <c r="J178" s="184" t="s">
        <v>1542</v>
      </c>
      <c r="K178" s="224"/>
      <c r="L178" s="224"/>
      <c r="M178" s="224"/>
      <c r="N178" s="224" t="s">
        <v>16311</v>
      </c>
      <c r="O178" s="224" t="s">
        <v>16312</v>
      </c>
      <c r="P178" s="185"/>
      <c r="Q178" s="225" t="s">
        <v>15868</v>
      </c>
      <c r="R178" s="182" t="str">
        <f ca="1">IF(ISERROR($V178),"",OFFSET('Smelter Look-up'!$C$4,$V178-4,0)&amp;"")</f>
        <v>Argor-Heraeus S.A.</v>
      </c>
      <c r="S178" s="181" t="str">
        <f t="shared" ca="1" si="23"/>
        <v>CH</v>
      </c>
      <c r="T178" s="181" t="str">
        <f ca="1">IF(B178="","",IF(ISERROR(MATCH($J178,SorP!$B$1:$B$6226,0)),"",INDIRECT("'SorP'!$A$"&amp;MATCH($S178&amp;$J178,SorP!C:C,0))))</f>
        <v>CH-TI</v>
      </c>
      <c r="U178" s="201"/>
      <c r="V178" s="226">
        <f>IF(C178="",NA(),IF(OR(C178="Smelter not listed",C178="Smelter not yet identified"),MATCH($B178&amp;$D178,'Smelter Look-up'!$J:$J,0),MATCH($B178&amp;$C178,'Smelter Look-up'!$J:$J,0)))</f>
        <v>28</v>
      </c>
      <c r="X178" s="227">
        <f t="shared" si="24"/>
        <v>0</v>
      </c>
      <c r="AB178" s="228" t="str">
        <f t="shared" si="25"/>
        <v>GoldArgor-Heraeus S.A.</v>
      </c>
    </row>
    <row r="179" spans="1:28" s="227" customFormat="1" ht="409.5">
      <c r="A179" s="181"/>
      <c r="B179" s="182" t="s">
        <v>1119</v>
      </c>
      <c r="C179" s="186" t="s">
        <v>12406</v>
      </c>
      <c r="D179" s="230" t="s">
        <v>12406</v>
      </c>
      <c r="E179" s="182" t="s">
        <v>1086</v>
      </c>
      <c r="F179" s="182" t="str">
        <f ca="1">IF(ISERROR($V179),"",OFFSET('Smelter Look-up'!$E$4,$V179-4,0))</f>
        <v>CID000058</v>
      </c>
      <c r="G179" s="182" t="str">
        <f ca="1">IF(C179=$X$4,IF(ISERROR($V179),"Enter smelter details","RMI"),IF(ISERROR($V179),"",OFFSET('Smelter Look-up'!$F$4,$V179-4,0)))</f>
        <v>RMI</v>
      </c>
      <c r="H179" s="183" t="s">
        <v>16313</v>
      </c>
      <c r="I179" s="184" t="s">
        <v>1539</v>
      </c>
      <c r="J179" s="184" t="s">
        <v>1540</v>
      </c>
      <c r="K179" s="224"/>
      <c r="L179" s="224"/>
      <c r="M179" s="224"/>
      <c r="N179" s="224" t="s">
        <v>16314</v>
      </c>
      <c r="O179" s="224" t="s">
        <v>16315</v>
      </c>
      <c r="P179" s="185"/>
      <c r="Q179" s="225" t="s">
        <v>15868</v>
      </c>
      <c r="R179" s="182" t="str">
        <f ca="1">IF(ISERROR($V179),"",OFFSET('Smelter Look-up'!$C$4,$V179-4,0)&amp;"")</f>
        <v>AngloGold Ashanti Corrego do Sitio Mineracao</v>
      </c>
      <c r="S179" s="181" t="str">
        <f t="shared" ca="1" si="23"/>
        <v>BR</v>
      </c>
      <c r="T179" s="181" t="str">
        <f ca="1">IF(B179="","",IF(ISERROR(MATCH($J179,SorP!$B$1:$B$6226,0)),"",INDIRECT("'SorP'!$A$"&amp;MATCH($S179&amp;$J179,SorP!C:C,0))))</f>
        <v>BR-MG</v>
      </c>
      <c r="U179" s="201"/>
      <c r="V179" s="226">
        <f>IF(C179="",NA(),IF(OR(C179="Smelter not listed",C179="Smelter not yet identified"),MATCH($B179&amp;$D179,'Smelter Look-up'!$J:$J,0),MATCH($B179&amp;$C179,'Smelter Look-up'!$J:$J,0)))</f>
        <v>23</v>
      </c>
      <c r="X179" s="227">
        <f t="shared" si="24"/>
        <v>0</v>
      </c>
      <c r="AB179" s="228" t="str">
        <f t="shared" si="25"/>
        <v>GoldAngloGold Ashanti Corrego do Sitio Mineracao</v>
      </c>
    </row>
    <row r="180" spans="1:28" s="227" customFormat="1" ht="409.5">
      <c r="A180" s="181"/>
      <c r="B180" s="182" t="s">
        <v>1119</v>
      </c>
      <c r="C180" s="186" t="s">
        <v>620</v>
      </c>
      <c r="D180" s="230" t="s">
        <v>620</v>
      </c>
      <c r="E180" s="182" t="s">
        <v>881</v>
      </c>
      <c r="F180" s="182" t="str">
        <f ca="1">IF(ISERROR($V180),"",OFFSET('Smelter Look-up'!$E$4,$V180-4,0))</f>
        <v>CID000041</v>
      </c>
      <c r="G180" s="182" t="str">
        <f ca="1">IF(C180=$X$4,IF(ISERROR($V180),"Enter smelter details","RMI"),IF(ISERROR($V180),"",OFFSET('Smelter Look-up'!$F$4,$V180-4,0)))</f>
        <v>RMI</v>
      </c>
      <c r="H180" s="183" t="s">
        <v>16316</v>
      </c>
      <c r="I180" s="184" t="s">
        <v>1537</v>
      </c>
      <c r="J180" s="184" t="s">
        <v>11992</v>
      </c>
      <c r="K180" s="224"/>
      <c r="L180" s="224"/>
      <c r="M180" s="224"/>
      <c r="N180" s="224" t="s">
        <v>16317</v>
      </c>
      <c r="O180" s="224" t="s">
        <v>16318</v>
      </c>
      <c r="P180" s="185"/>
      <c r="Q180" s="225" t="s">
        <v>15868</v>
      </c>
      <c r="R180" s="182" t="str">
        <f ca="1">IF(ISERROR($V180),"",OFFSET('Smelter Look-up'!$C$4,$V180-4,0)&amp;"")</f>
        <v>Almalyk Mining and Metallurgical Complex (AMMC)</v>
      </c>
      <c r="S180" s="181" t="str">
        <f t="shared" ca="1" si="23"/>
        <v>UZ</v>
      </c>
      <c r="T180" s="181" t="str">
        <f ca="1">IF(B180="","",IF(ISERROR(MATCH($J180,SorP!$B$1:$B$6226,0)),"",INDIRECT("'SorP'!$A$"&amp;MATCH($S180&amp;$J180,SorP!C:C,0))))</f>
        <v>UZ-TO</v>
      </c>
      <c r="U180" s="201"/>
      <c r="V180" s="226">
        <f>IF(C180="",NA(),IF(OR(C180="Smelter not listed",C180="Smelter not yet identified"),MATCH($B180&amp;$D180,'Smelter Look-up'!$J:$J,0),MATCH($B180&amp;$C180,'Smelter Look-up'!$J:$J,0)))</f>
        <v>20</v>
      </c>
      <c r="X180" s="227">
        <f t="shared" si="24"/>
        <v>0</v>
      </c>
      <c r="AB180" s="228" t="str">
        <f t="shared" si="25"/>
        <v>GoldAlmalyk Mining and Metallurgical Complex (AMMC)</v>
      </c>
    </row>
    <row r="181" spans="1:28" s="227" customFormat="1" ht="409.5">
      <c r="A181" s="181"/>
      <c r="B181" s="182" t="s">
        <v>1119</v>
      </c>
      <c r="C181" s="186" t="s">
        <v>15406</v>
      </c>
      <c r="D181" s="230" t="s">
        <v>15406</v>
      </c>
      <c r="E181" s="182" t="s">
        <v>1091</v>
      </c>
      <c r="F181" s="182" t="str">
        <f ca="1">IF(ISERROR($V181),"",OFFSET('Smelter Look-up'!$E$4,$V181-4,0))</f>
        <v>CID000035</v>
      </c>
      <c r="G181" s="182" t="str">
        <f ca="1">IF(C181=$X$4,IF(ISERROR($V181),"Enter smelter details","RMI"),IF(ISERROR($V181),"",OFFSET('Smelter Look-up'!$F$4,$V181-4,0)))</f>
        <v>RMI</v>
      </c>
      <c r="H181" s="183" t="s">
        <v>16248</v>
      </c>
      <c r="I181" s="184" t="s">
        <v>1535</v>
      </c>
      <c r="J181" s="184" t="s">
        <v>1536</v>
      </c>
      <c r="K181" s="224"/>
      <c r="L181" s="224"/>
      <c r="M181" s="224"/>
      <c r="N181" s="224" t="s">
        <v>16319</v>
      </c>
      <c r="O181" s="224" t="s">
        <v>16320</v>
      </c>
      <c r="P181" s="185"/>
      <c r="Q181" s="225" t="s">
        <v>15868</v>
      </c>
      <c r="R181" s="182" t="str">
        <f ca="1">IF(ISERROR($V181),"",OFFSET('Smelter Look-up'!$C$4,$V181-4,0)&amp;"")</f>
        <v>Agosi AG</v>
      </c>
      <c r="S181" s="181" t="str">
        <f t="shared" ca="1" si="23"/>
        <v>DE</v>
      </c>
      <c r="T181" s="181" t="str">
        <f ca="1">IF(B181="","",IF(ISERROR(MATCH($J181,SorP!$B$1:$B$6226,0)),"",INDIRECT("'SorP'!$A$"&amp;MATCH($S181&amp;$J181,SorP!C:C,0))))</f>
        <v>DE-BW</v>
      </c>
      <c r="U181" s="201"/>
      <c r="V181" s="226">
        <f>IF(C181="",NA(),IF(OR(C181="Smelter not listed",C181="Smelter not yet identified"),MATCH($B181&amp;$D181,'Smelter Look-up'!$J:$J,0),MATCH($B181&amp;$C181,'Smelter Look-up'!$J:$J,0)))</f>
        <v>10</v>
      </c>
      <c r="X181" s="227">
        <f t="shared" si="24"/>
        <v>0</v>
      </c>
      <c r="AB181" s="228" t="str">
        <f t="shared" si="25"/>
        <v>GoldAgosi AG</v>
      </c>
    </row>
    <row r="182" spans="1:28" s="227" customFormat="1" ht="409.5">
      <c r="A182" s="181"/>
      <c r="B182" s="182" t="s">
        <v>1119</v>
      </c>
      <c r="C182" s="186" t="s">
        <v>2124</v>
      </c>
      <c r="D182" s="230" t="s">
        <v>2124</v>
      </c>
      <c r="E182" s="182" t="s">
        <v>1098</v>
      </c>
      <c r="F182" s="182" t="str">
        <f ca="1">IF(ISERROR($V182),"",OFFSET('Smelter Look-up'!$E$4,$V182-4,0))</f>
        <v>CID000019</v>
      </c>
      <c r="G182" s="182" t="str">
        <f ca="1">IF(C182=$X$4,IF(ISERROR($V182),"Enter smelter details","RMI"),IF(ISERROR($V182),"",OFFSET('Smelter Look-up'!$F$4,$V182-4,0)))</f>
        <v>RMI</v>
      </c>
      <c r="H182" s="183" t="s">
        <v>16321</v>
      </c>
      <c r="I182" s="184" t="s">
        <v>1533</v>
      </c>
      <c r="J182" s="184" t="s">
        <v>1534</v>
      </c>
      <c r="K182" s="224"/>
      <c r="L182" s="224"/>
      <c r="M182" s="224"/>
      <c r="N182" s="224" t="s">
        <v>16322</v>
      </c>
      <c r="O182" s="224" t="s">
        <v>16323</v>
      </c>
      <c r="P182" s="185"/>
      <c r="Q182" s="225" t="s">
        <v>15868</v>
      </c>
      <c r="R182" s="182" t="str">
        <f ca="1">IF(ISERROR($V182),"",OFFSET('Smelter Look-up'!$C$4,$V182-4,0)&amp;"")</f>
        <v>Aida Chemical Industries Co., Ltd.</v>
      </c>
      <c r="S182" s="181" t="str">
        <f t="shared" ca="1" si="23"/>
        <v>JP</v>
      </c>
      <c r="T182" s="181" t="str">
        <f ca="1">IF(B182="","",IF(ISERROR(MATCH($J182,SorP!$B$1:$B$6226,0)),"",INDIRECT("'SorP'!$A$"&amp;MATCH($S182&amp;$J182,SorP!C:C,0))))</f>
        <v>JP-13</v>
      </c>
      <c r="U182" s="201"/>
      <c r="V182" s="226">
        <f>IF(C182="",NA(),IF(OR(C182="Smelter not listed",C182="Smelter not yet identified"),MATCH($B182&amp;$D182,'Smelter Look-up'!$J:$J,0),MATCH($B182&amp;$C182,'Smelter Look-up'!$J:$J,0)))</f>
        <v>13</v>
      </c>
      <c r="X182" s="227">
        <f t="shared" si="24"/>
        <v>0</v>
      </c>
      <c r="AB182" s="228" t="str">
        <f t="shared" si="25"/>
        <v>GoldAida Chemical Industries Co., Ltd.</v>
      </c>
    </row>
    <row r="183" spans="1:28" s="227" customFormat="1" ht="409.5">
      <c r="A183" s="181"/>
      <c r="B183" s="182" t="s">
        <v>1119</v>
      </c>
      <c r="C183" s="186" t="s">
        <v>1372</v>
      </c>
      <c r="D183" s="230" t="s">
        <v>1372</v>
      </c>
      <c r="E183" s="182" t="s">
        <v>2415</v>
      </c>
      <c r="F183" s="182" t="str">
        <f ca="1">IF(ISERROR($V183),"",OFFSET('Smelter Look-up'!$E$4,$V183-4,0))</f>
        <v>CID000015</v>
      </c>
      <c r="G183" s="182" t="str">
        <f ca="1">IF(C183=$X$4,IF(ISERROR($V183),"Enter smelter details","RMI"),IF(ISERROR($V183),"",OFFSET('Smelter Look-up'!$F$4,$V183-4,0)))</f>
        <v>RMI</v>
      </c>
      <c r="H183" s="183" t="s">
        <v>16324</v>
      </c>
      <c r="I183" s="184" t="s">
        <v>1531</v>
      </c>
      <c r="J183" s="184" t="s">
        <v>1532</v>
      </c>
      <c r="K183" s="224"/>
      <c r="L183" s="224"/>
      <c r="M183" s="224"/>
      <c r="N183" s="224" t="s">
        <v>16325</v>
      </c>
      <c r="O183" s="224" t="s">
        <v>16326</v>
      </c>
      <c r="P183" s="185"/>
      <c r="Q183" s="225" t="s">
        <v>15868</v>
      </c>
      <c r="R183" s="182" t="str">
        <f ca="1">IF(ISERROR($V183),"",OFFSET('Smelter Look-up'!$C$4,$V183-4,0)&amp;"")</f>
        <v>Advanced Chemical Company</v>
      </c>
      <c r="S183" s="181" t="str">
        <f t="shared" ca="1" si="23"/>
        <v>US</v>
      </c>
      <c r="T183" s="181" t="str">
        <f ca="1">IF(B183="","",IF(ISERROR(MATCH($J183,SorP!$B$1:$B$6226,0)),"",INDIRECT("'SorP'!$A$"&amp;MATCH($S183&amp;$J183,SorP!C:C,0))))</f>
        <v>US-RI</v>
      </c>
      <c r="U183" s="201"/>
      <c r="V183" s="226">
        <f>IF(C183="",NA(),IF(OR(C183="Smelter not listed",C183="Smelter not yet identified"),MATCH($B183&amp;$D183,'Smelter Look-up'!$J:$J,0),MATCH($B183&amp;$C183,'Smelter Look-up'!$J:$J,0)))</f>
        <v>8</v>
      </c>
      <c r="X183" s="227">
        <f t="shared" si="24"/>
        <v>0</v>
      </c>
      <c r="AB183" s="228" t="str">
        <f t="shared" si="25"/>
        <v>GoldAdvanced Chemical Company</v>
      </c>
    </row>
    <row r="184" spans="1:28" s="227" customFormat="1" ht="38.25">
      <c r="A184" s="181"/>
      <c r="B184" s="182" t="s">
        <v>1119</v>
      </c>
      <c r="C184" s="186" t="s">
        <v>1834</v>
      </c>
      <c r="D184" s="230" t="s">
        <v>16327</v>
      </c>
      <c r="E184" s="182" t="s">
        <v>1090</v>
      </c>
      <c r="F184" s="182"/>
      <c r="G184" s="182"/>
      <c r="H184" s="183" t="s">
        <v>16328</v>
      </c>
      <c r="I184" s="184" t="s">
        <v>16329</v>
      </c>
      <c r="J184" s="184" t="s">
        <v>16330</v>
      </c>
      <c r="K184" s="224"/>
      <c r="L184" s="224"/>
      <c r="M184" s="224"/>
      <c r="N184" s="224"/>
      <c r="O184" s="224"/>
      <c r="P184" s="185"/>
      <c r="Q184" s="225"/>
      <c r="R184" s="182" t="str">
        <f ca="1">IF(ISERROR($V184),"",OFFSET('Smelter Look-up'!$C$4,$V184-4,0)&amp;"")</f>
        <v/>
      </c>
      <c r="S184" s="181" t="str">
        <f t="shared" ca="1" si="23"/>
        <v>CN</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si="24"/>
        <v>0</v>
      </c>
      <c r="AB184" s="228" t="str">
        <f t="shared" si="25"/>
        <v>GoldSmelter not listed</v>
      </c>
    </row>
    <row r="185" spans="1:28" s="227" customFormat="1" ht="38.25">
      <c r="A185" s="181"/>
      <c r="B185" s="182" t="s">
        <v>1119</v>
      </c>
      <c r="C185" s="186" t="s">
        <v>1834</v>
      </c>
      <c r="D185" s="230" t="s">
        <v>16331</v>
      </c>
      <c r="E185" s="182" t="s">
        <v>2414</v>
      </c>
      <c r="F185" s="182"/>
      <c r="G185" s="182"/>
      <c r="H185" s="183"/>
      <c r="I185" s="184"/>
      <c r="J185" s="184"/>
      <c r="K185" s="224"/>
      <c r="L185" s="224"/>
      <c r="M185" s="224"/>
      <c r="N185" s="224"/>
      <c r="O185" s="224"/>
      <c r="P185" s="185"/>
      <c r="Q185" s="225"/>
      <c r="R185" s="182" t="str">
        <f ca="1">IF(ISERROR($V185),"",OFFSET('Smelter Look-up'!$C$4,$V185-4,0)&amp;"")</f>
        <v/>
      </c>
      <c r="S185" s="181" t="str">
        <f t="shared" ca="1" si="23"/>
        <v>TW</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si="24"/>
        <v>0</v>
      </c>
      <c r="AB185" s="228" t="str">
        <f t="shared" si="25"/>
        <v>GoldSmelter not listed</v>
      </c>
    </row>
    <row r="186" spans="1:28" s="227" customFormat="1" ht="38.25">
      <c r="A186" s="181"/>
      <c r="B186" s="182" t="s">
        <v>1119</v>
      </c>
      <c r="C186" s="186" t="s">
        <v>1834</v>
      </c>
      <c r="D186" s="230" t="s">
        <v>16332</v>
      </c>
      <c r="E186" s="182" t="s">
        <v>1091</v>
      </c>
      <c r="F186" s="182"/>
      <c r="G186" s="182"/>
      <c r="H186" s="183" t="s">
        <v>16333</v>
      </c>
      <c r="I186" s="184" t="s">
        <v>16334</v>
      </c>
      <c r="J186" s="184" t="s">
        <v>1536</v>
      </c>
      <c r="K186" s="224"/>
      <c r="L186" s="224"/>
      <c r="M186" s="224"/>
      <c r="N186" s="224"/>
      <c r="O186" s="224" t="s">
        <v>16335</v>
      </c>
      <c r="P186" s="185"/>
      <c r="Q186" s="225" t="s">
        <v>15868</v>
      </c>
      <c r="R186" s="182" t="str">
        <f ca="1">IF(ISERROR($V186),"",OFFSET('Smelter Look-up'!$C$4,$V186-4,0)&amp;"")</f>
        <v/>
      </c>
      <c r="S186" s="181" t="str">
        <f t="shared" ca="1" si="23"/>
        <v>DE</v>
      </c>
      <c r="T186" s="181" t="str">
        <f ca="1">IF(B186="","",IF(ISERROR(MATCH($J186,SorP!$B$1:$B$6226,0)),"",INDIRECT("'SorP'!$A$"&amp;MATCH($S186&amp;$J186,SorP!C:C,0))))</f>
        <v>DE-BW</v>
      </c>
      <c r="U186" s="201"/>
      <c r="V186" s="226" t="e">
        <f>IF(C186="",NA(),IF(OR(C186="Smelter not listed",C186="Smelter not yet identified"),MATCH($B186&amp;$D186,'Smelter Look-up'!$J:$J,0),MATCH($B186&amp;$C186,'Smelter Look-up'!$J:$J,0)))</f>
        <v>#N/A</v>
      </c>
      <c r="X186" s="227">
        <f t="shared" si="24"/>
        <v>0</v>
      </c>
      <c r="AB186" s="228" t="str">
        <f t="shared" si="25"/>
        <v>GoldSmelter not listed</v>
      </c>
    </row>
    <row r="187" spans="1:28" s="227" customFormat="1" ht="38.25">
      <c r="A187" s="181"/>
      <c r="B187" s="182" t="s">
        <v>1119</v>
      </c>
      <c r="C187" s="186" t="s">
        <v>1834</v>
      </c>
      <c r="D187" s="230" t="s">
        <v>16336</v>
      </c>
      <c r="E187" s="182" t="s">
        <v>13024</v>
      </c>
      <c r="F187" s="182"/>
      <c r="G187" s="182"/>
      <c r="H187" s="183"/>
      <c r="I187" s="184"/>
      <c r="J187" s="184"/>
      <c r="K187" s="224"/>
      <c r="L187" s="224"/>
      <c r="M187" s="224"/>
      <c r="N187" s="224"/>
      <c r="O187" s="224"/>
      <c r="P187" s="185"/>
      <c r="Q187" s="225"/>
      <c r="R187" s="182" t="str">
        <f ca="1">IF(ISERROR($V187),"",OFFSET('Smelter Look-up'!$C$4,$V187-4,0)&amp;"")</f>
        <v/>
      </c>
      <c r="S187" s="181" t="str">
        <f t="shared" ca="1" si="23"/>
        <v>KP</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si="24"/>
        <v>0</v>
      </c>
      <c r="AB187" s="228" t="str">
        <f t="shared" si="25"/>
        <v>GoldSmelter not listed</v>
      </c>
    </row>
    <row r="188" spans="1:28" s="227" customFormat="1" ht="51">
      <c r="A188" s="181"/>
      <c r="B188" s="182" t="s">
        <v>1119</v>
      </c>
      <c r="C188" s="186" t="s">
        <v>1834</v>
      </c>
      <c r="D188" s="230" t="s">
        <v>16337</v>
      </c>
      <c r="E188" s="182" t="s">
        <v>1090</v>
      </c>
      <c r="F188" s="182"/>
      <c r="G188" s="182"/>
      <c r="H188" s="183" t="s">
        <v>16338</v>
      </c>
      <c r="I188" s="184" t="s">
        <v>16339</v>
      </c>
      <c r="J188" s="184"/>
      <c r="K188" s="224"/>
      <c r="L188" s="224"/>
      <c r="M188" s="224"/>
      <c r="N188" s="224"/>
      <c r="O188" s="224"/>
      <c r="P188" s="185"/>
      <c r="Q188" s="225"/>
      <c r="R188" s="182" t="str">
        <f ca="1">IF(ISERROR($V188),"",OFFSET('Smelter Look-up'!$C$4,$V188-4,0)&amp;"")</f>
        <v/>
      </c>
      <c r="S188" s="181" t="str">
        <f t="shared" ca="1" si="23"/>
        <v>CN</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si="24"/>
        <v>0</v>
      </c>
      <c r="AB188" s="228" t="str">
        <f t="shared" si="25"/>
        <v>GoldSmelter not listed</v>
      </c>
    </row>
    <row r="189" spans="1:28" s="227" customFormat="1" ht="38.25">
      <c r="A189" s="181"/>
      <c r="B189" s="182" t="s">
        <v>1119</v>
      </c>
      <c r="C189" s="186" t="s">
        <v>1834</v>
      </c>
      <c r="D189" s="230" t="s">
        <v>16340</v>
      </c>
      <c r="E189" s="182" t="s">
        <v>1094</v>
      </c>
      <c r="F189" s="182"/>
      <c r="G189" s="182"/>
      <c r="H189" s="183" t="s">
        <v>16341</v>
      </c>
      <c r="I189" s="184" t="s">
        <v>2243</v>
      </c>
      <c r="J189" s="184"/>
      <c r="K189" s="224"/>
      <c r="L189" s="224"/>
      <c r="M189" s="224"/>
      <c r="N189" s="224"/>
      <c r="O189" s="224"/>
      <c r="P189" s="185"/>
      <c r="Q189" s="225" t="s">
        <v>15868</v>
      </c>
      <c r="R189" s="182" t="str">
        <f ca="1">IF(ISERROR($V189),"",OFFSET('Smelter Look-up'!$C$4,$V189-4,0)&amp;"")</f>
        <v/>
      </c>
      <c r="S189" s="181" t="str">
        <f t="shared" ca="1" si="23"/>
        <v>FR</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si="24"/>
        <v>0</v>
      </c>
      <c r="AB189" s="228" t="str">
        <f t="shared" si="25"/>
        <v>GoldSmelter not listed</v>
      </c>
    </row>
    <row r="190" spans="1:28" s="227" customFormat="1" ht="38.25">
      <c r="A190" s="181"/>
      <c r="B190" s="182" t="s">
        <v>1119</v>
      </c>
      <c r="C190" s="186" t="s">
        <v>1834</v>
      </c>
      <c r="D190" s="230" t="s">
        <v>16342</v>
      </c>
      <c r="E190" s="182" t="s">
        <v>2415</v>
      </c>
      <c r="F190" s="182"/>
      <c r="G190" s="182"/>
      <c r="H190" s="183"/>
      <c r="I190" s="184"/>
      <c r="J190" s="184"/>
      <c r="K190" s="224"/>
      <c r="L190" s="224"/>
      <c r="M190" s="224"/>
      <c r="N190" s="224"/>
      <c r="O190" s="224"/>
      <c r="P190" s="185"/>
      <c r="Q190" s="225"/>
      <c r="R190" s="182" t="str">
        <f ca="1">IF(ISERROR($V190),"",OFFSET('Smelter Look-up'!$C$4,$V190-4,0)&amp;"")</f>
        <v/>
      </c>
      <c r="S190" s="181" t="str">
        <f t="shared" ca="1" si="23"/>
        <v>US</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si="24"/>
        <v>0</v>
      </c>
      <c r="AB190" s="228" t="str">
        <f t="shared" si="25"/>
        <v>GoldSmelter not listed</v>
      </c>
    </row>
    <row r="191" spans="1:28" s="227" customFormat="1" ht="38.25">
      <c r="A191" s="181"/>
      <c r="B191" s="182" t="s">
        <v>1119</v>
      </c>
      <c r="C191" s="186" t="s">
        <v>1834</v>
      </c>
      <c r="D191" s="230" t="s">
        <v>16343</v>
      </c>
      <c r="E191" s="182" t="s">
        <v>1097</v>
      </c>
      <c r="F191" s="182"/>
      <c r="G191" s="182"/>
      <c r="H191" s="183" t="s">
        <v>16344</v>
      </c>
      <c r="I191" s="184" t="s">
        <v>16345</v>
      </c>
      <c r="J191" s="184" t="s">
        <v>16346</v>
      </c>
      <c r="K191" s="224"/>
      <c r="L191" s="224"/>
      <c r="M191" s="224"/>
      <c r="N191" s="224"/>
      <c r="O191" s="224"/>
      <c r="P191" s="185"/>
      <c r="Q191" s="225" t="s">
        <v>15868</v>
      </c>
      <c r="R191" s="182" t="str">
        <f ca="1">IF(ISERROR($V191),"",OFFSET('Smelter Look-up'!$C$4,$V191-4,0)&amp;"")</f>
        <v/>
      </c>
      <c r="S191" s="181" t="str">
        <f t="shared" ca="1" si="23"/>
        <v>IT</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si="24"/>
        <v>0</v>
      </c>
      <c r="AB191" s="228" t="str">
        <f t="shared" si="25"/>
        <v>GoldSmelter not listed</v>
      </c>
    </row>
    <row r="192" spans="1:28" s="227" customFormat="1" ht="89.25">
      <c r="A192" s="181"/>
      <c r="B192" s="182" t="s">
        <v>1119</v>
      </c>
      <c r="C192" s="186" t="s">
        <v>1834</v>
      </c>
      <c r="D192" s="230" t="s">
        <v>16347</v>
      </c>
      <c r="E192" s="182" t="s">
        <v>1090</v>
      </c>
      <c r="F192" s="182"/>
      <c r="G192" s="182"/>
      <c r="H192" s="183"/>
      <c r="I192" s="184"/>
      <c r="J192" s="184"/>
      <c r="K192" s="224"/>
      <c r="L192" s="224"/>
      <c r="M192" s="224"/>
      <c r="N192" s="224"/>
      <c r="O192" s="224" t="s">
        <v>16348</v>
      </c>
      <c r="P192" s="185"/>
      <c r="Q192" s="225"/>
      <c r="R192" s="182" t="str">
        <f ca="1">IF(ISERROR($V192),"",OFFSET('Smelter Look-up'!$C$4,$V192-4,0)&amp;"")</f>
        <v/>
      </c>
      <c r="S192" s="181" t="str">
        <f t="shared" ca="1" si="23"/>
        <v>CN</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si="24"/>
        <v>0</v>
      </c>
      <c r="AB192" s="228" t="str">
        <f t="shared" si="25"/>
        <v>GoldSmelter not listed</v>
      </c>
    </row>
    <row r="193" spans="1:28" s="227" customFormat="1" ht="38.25">
      <c r="A193" s="181"/>
      <c r="B193" s="182" t="s">
        <v>1119</v>
      </c>
      <c r="C193" s="186" t="s">
        <v>1834</v>
      </c>
      <c r="D193" s="230" t="s">
        <v>16349</v>
      </c>
      <c r="E193" s="182" t="s">
        <v>1090</v>
      </c>
      <c r="F193" s="182"/>
      <c r="G193" s="182"/>
      <c r="H193" s="183"/>
      <c r="I193" s="184"/>
      <c r="J193" s="184"/>
      <c r="K193" s="224"/>
      <c r="L193" s="224"/>
      <c r="M193" s="224"/>
      <c r="N193" s="224"/>
      <c r="O193" s="224"/>
      <c r="P193" s="185"/>
      <c r="Q193" s="225"/>
      <c r="R193" s="182" t="str">
        <f ca="1">IF(ISERROR($V193),"",OFFSET('Smelter Look-up'!$C$4,$V193-4,0)&amp;"")</f>
        <v/>
      </c>
      <c r="S193" s="181" t="str">
        <f t="shared" ca="1" si="23"/>
        <v>CN</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si="24"/>
        <v>0</v>
      </c>
      <c r="AB193" s="228" t="str">
        <f t="shared" si="25"/>
        <v>GoldSmelter not listed</v>
      </c>
    </row>
    <row r="194" spans="1:28" s="227" customFormat="1" ht="38.25">
      <c r="A194" s="181"/>
      <c r="B194" s="182" t="s">
        <v>1119</v>
      </c>
      <c r="C194" s="186" t="s">
        <v>1834</v>
      </c>
      <c r="D194" s="230" t="s">
        <v>16350</v>
      </c>
      <c r="E194" s="182" t="s">
        <v>1090</v>
      </c>
      <c r="F194" s="182"/>
      <c r="G194" s="182"/>
      <c r="H194" s="183"/>
      <c r="I194" s="184"/>
      <c r="J194" s="184"/>
      <c r="K194" s="224"/>
      <c r="L194" s="224"/>
      <c r="M194" s="224"/>
      <c r="N194" s="224"/>
      <c r="O194" s="224"/>
      <c r="P194" s="185"/>
      <c r="Q194" s="225"/>
      <c r="R194" s="182" t="str">
        <f ca="1">IF(ISERROR($V194),"",OFFSET('Smelter Look-up'!$C$4,$V194-4,0)&amp;"")</f>
        <v/>
      </c>
      <c r="S194" s="181" t="str">
        <f t="shared" ca="1" si="23"/>
        <v>CN</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si="24"/>
        <v>0</v>
      </c>
      <c r="AB194" s="228" t="str">
        <f t="shared" si="25"/>
        <v>GoldSmelter not listed</v>
      </c>
    </row>
    <row r="195" spans="1:28" s="227" customFormat="1" ht="38.25">
      <c r="A195" s="181"/>
      <c r="B195" s="182" t="s">
        <v>1119</v>
      </c>
      <c r="C195" s="186" t="s">
        <v>1834</v>
      </c>
      <c r="D195" s="230" t="s">
        <v>16351</v>
      </c>
      <c r="E195" s="182" t="s">
        <v>870</v>
      </c>
      <c r="F195" s="182"/>
      <c r="G195" s="182"/>
      <c r="H195" s="183"/>
      <c r="I195" s="184"/>
      <c r="J195" s="184"/>
      <c r="K195" s="224"/>
      <c r="L195" s="224"/>
      <c r="M195" s="224"/>
      <c r="N195" s="224"/>
      <c r="O195" s="224"/>
      <c r="P195" s="185"/>
      <c r="Q195" s="225"/>
      <c r="R195" s="182" t="str">
        <f ca="1">IF(ISERROR($V195),"",OFFSET('Smelter Look-up'!$C$4,$V195-4,0)&amp;"")</f>
        <v/>
      </c>
      <c r="S195" s="181" t="str">
        <f t="shared" ca="1" si="23"/>
        <v>PE</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si="24"/>
        <v>0</v>
      </c>
      <c r="AB195" s="228" t="str">
        <f t="shared" si="25"/>
        <v>GoldSmelter not listed</v>
      </c>
    </row>
    <row r="196" spans="1:28" s="227" customFormat="1" ht="38.25">
      <c r="A196" s="181"/>
      <c r="B196" s="182" t="s">
        <v>1119</v>
      </c>
      <c r="C196" s="186" t="s">
        <v>1834</v>
      </c>
      <c r="D196" s="230" t="s">
        <v>16352</v>
      </c>
      <c r="E196" s="182" t="s">
        <v>1101</v>
      </c>
      <c r="F196" s="182"/>
      <c r="G196" s="182"/>
      <c r="H196" s="183" t="s">
        <v>16353</v>
      </c>
      <c r="I196" s="184" t="s">
        <v>16354</v>
      </c>
      <c r="J196" s="184" t="s">
        <v>12849</v>
      </c>
      <c r="K196" s="224"/>
      <c r="L196" s="224"/>
      <c r="M196" s="224"/>
      <c r="N196" s="224"/>
      <c r="O196" s="224" t="s">
        <v>16355</v>
      </c>
      <c r="P196" s="185"/>
      <c r="Q196" s="225"/>
      <c r="R196" s="182" t="str">
        <f ca="1">IF(ISERROR($V196),"",OFFSET('Smelter Look-up'!$C$4,$V196-4,0)&amp;"")</f>
        <v/>
      </c>
      <c r="S196" s="181" t="str">
        <f t="shared" ca="1" si="23"/>
        <v>KR</v>
      </c>
      <c r="T196" s="181" t="str">
        <f ca="1">IF(B196="","",IF(ISERROR(MATCH($J196,SorP!$B$1:$B$6226,0)),"",INDIRECT("'SorP'!$A$"&amp;MATCH($S196&amp;$J196,SorP!C:C,0))))</f>
        <v>KR-41</v>
      </c>
      <c r="U196" s="201"/>
      <c r="V196" s="226" t="e">
        <f>IF(C196="",NA(),IF(OR(C196="Smelter not listed",C196="Smelter not yet identified"),MATCH($B196&amp;$D196,'Smelter Look-up'!$J:$J,0),MATCH($B196&amp;$C196,'Smelter Look-up'!$J:$J,0)))</f>
        <v>#N/A</v>
      </c>
      <c r="X196" s="227">
        <f t="shared" si="24"/>
        <v>0</v>
      </c>
      <c r="AB196" s="228" t="str">
        <f t="shared" si="25"/>
        <v>GoldSmelter not listed</v>
      </c>
    </row>
    <row r="197" spans="1:28" s="227" customFormat="1" ht="38.25">
      <c r="A197" s="181"/>
      <c r="B197" s="182" t="s">
        <v>1119</v>
      </c>
      <c r="C197" s="186" t="s">
        <v>1834</v>
      </c>
      <c r="D197" s="230" t="s">
        <v>16356</v>
      </c>
      <c r="E197" s="182" t="s">
        <v>1098</v>
      </c>
      <c r="F197" s="182"/>
      <c r="G197" s="182"/>
      <c r="H197" s="183"/>
      <c r="I197" s="184"/>
      <c r="J197" s="184"/>
      <c r="K197" s="224"/>
      <c r="L197" s="224"/>
      <c r="M197" s="224"/>
      <c r="N197" s="224"/>
      <c r="O197" s="224" t="s">
        <v>16355</v>
      </c>
      <c r="P197" s="185"/>
      <c r="Q197" s="225"/>
      <c r="R197" s="182" t="str">
        <f ca="1">IF(ISERROR($V197),"",OFFSET('Smelter Look-up'!$C$4,$V197-4,0)&amp;"")</f>
        <v/>
      </c>
      <c r="S197" s="181" t="str">
        <f t="shared" ref="S197" ca="1" si="26">IF(B197="","",IF(ISERROR(MATCH($E197,CL,0)),"Unknown",INDIRECT("'C'!$A$"&amp;MATCH($E197,CL,0)+1)))</f>
        <v>JP</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si="27">IF(AND(C197="Smelter not listed",OR(LEN(D197)=0,LEN(E197)=0)),1,0)</f>
        <v>0</v>
      </c>
      <c r="AB197" s="228" t="str">
        <f t="shared" ref="AB197" si="28">B197&amp;C197</f>
        <v>GoldSmelter not listed</v>
      </c>
    </row>
    <row r="198" spans="1:28" s="227" customFormat="1" ht="38.25">
      <c r="A198" s="181"/>
      <c r="B198" s="182" t="s">
        <v>1119</v>
      </c>
      <c r="C198" s="186" t="s">
        <v>1834</v>
      </c>
      <c r="D198" s="230" t="s">
        <v>16357</v>
      </c>
      <c r="E198" s="182" t="s">
        <v>13003</v>
      </c>
      <c r="F198" s="182"/>
      <c r="G198" s="182"/>
      <c r="H198" s="183"/>
      <c r="I198" s="184"/>
      <c r="J198" s="184"/>
      <c r="K198" s="224"/>
      <c r="L198" s="224"/>
      <c r="M198" s="224"/>
      <c r="N198" s="224"/>
      <c r="O198" s="224" t="s">
        <v>16355</v>
      </c>
      <c r="P198" s="185"/>
      <c r="Q198" s="225"/>
      <c r="R198" s="182" t="str">
        <f ca="1">IF(ISERROR($V198),"",OFFSET('Smelter Look-up'!$C$4,$V198-4,0)&amp;"")</f>
        <v/>
      </c>
      <c r="S198" s="181" t="str">
        <f t="shared" ref="S198:S229" ca="1" si="29">IF(B198="","",IF(ISERROR(MATCH($E198,CL,0)),"Unknown",INDIRECT("'C'!$A$"&amp;MATCH($E198,CL,0)+1)))</f>
        <v>HK</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si="30">IF(AND(C198="Smelter not listed",OR(LEN(D198)=0,LEN(E198)=0)),1,0)</f>
        <v>0</v>
      </c>
      <c r="AB198" s="228" t="str">
        <f t="shared" ref="AB198:AB229" si="31">B198&amp;C198</f>
        <v>GoldSmelter not listed</v>
      </c>
    </row>
    <row r="199" spans="1:28" s="227" customFormat="1" ht="38.25">
      <c r="A199" s="181"/>
      <c r="B199" s="182" t="s">
        <v>1119</v>
      </c>
      <c r="C199" s="186" t="s">
        <v>1834</v>
      </c>
      <c r="D199" s="230" t="s">
        <v>16357</v>
      </c>
      <c r="E199" s="182" t="s">
        <v>2415</v>
      </c>
      <c r="F199" s="182"/>
      <c r="G199" s="182"/>
      <c r="H199" s="183"/>
      <c r="I199" s="184"/>
      <c r="J199" s="184"/>
      <c r="K199" s="224"/>
      <c r="L199" s="224"/>
      <c r="M199" s="224"/>
      <c r="N199" s="224"/>
      <c r="O199" s="224"/>
      <c r="P199" s="185"/>
      <c r="Q199" s="225"/>
      <c r="R199" s="182" t="str">
        <f ca="1">IF(ISERROR($V199),"",OFFSET('Smelter Look-up'!$C$4,$V199-4,0)&amp;"")</f>
        <v/>
      </c>
      <c r="S199" s="181" t="str">
        <f t="shared" ca="1" si="29"/>
        <v>US</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si="30"/>
        <v>0</v>
      </c>
      <c r="AB199" s="228" t="str">
        <f t="shared" si="31"/>
        <v>GoldSmelter not listed</v>
      </c>
    </row>
    <row r="200" spans="1:28" s="227" customFormat="1" ht="38.25">
      <c r="A200" s="181"/>
      <c r="B200" s="182" t="s">
        <v>1119</v>
      </c>
      <c r="C200" s="186" t="s">
        <v>1834</v>
      </c>
      <c r="D200" s="230" t="s">
        <v>16358</v>
      </c>
      <c r="E200" s="182" t="s">
        <v>1090</v>
      </c>
      <c r="F200" s="182"/>
      <c r="G200" s="182"/>
      <c r="H200" s="183" t="s">
        <v>16359</v>
      </c>
      <c r="I200" s="184" t="s">
        <v>16360</v>
      </c>
      <c r="J200" s="184" t="s">
        <v>16361</v>
      </c>
      <c r="K200" s="224"/>
      <c r="L200" s="224"/>
      <c r="M200" s="224"/>
      <c r="N200" s="224"/>
      <c r="O200" s="224"/>
      <c r="P200" s="185"/>
      <c r="Q200" s="225"/>
      <c r="R200" s="182" t="str">
        <f ca="1">IF(ISERROR($V200),"",OFFSET('Smelter Look-up'!$C$4,$V200-4,0)&amp;"")</f>
        <v/>
      </c>
      <c r="S200" s="181" t="str">
        <f t="shared" ca="1" si="29"/>
        <v>CN</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si="30"/>
        <v>0</v>
      </c>
      <c r="AB200" s="228" t="str">
        <f t="shared" si="31"/>
        <v>GoldSmelter not listed</v>
      </c>
    </row>
    <row r="201" spans="1:28" s="227" customFormat="1" ht="89.25">
      <c r="A201" s="181"/>
      <c r="B201" s="182" t="s">
        <v>1119</v>
      </c>
      <c r="C201" s="186" t="s">
        <v>1834</v>
      </c>
      <c r="D201" s="230" t="s">
        <v>16362</v>
      </c>
      <c r="E201" s="182" t="s">
        <v>1090</v>
      </c>
      <c r="F201" s="182"/>
      <c r="G201" s="182"/>
      <c r="H201" s="183"/>
      <c r="I201" s="184"/>
      <c r="J201" s="184"/>
      <c r="K201" s="224"/>
      <c r="L201" s="224"/>
      <c r="M201" s="224"/>
      <c r="N201" s="224"/>
      <c r="O201" s="224" t="s">
        <v>16348</v>
      </c>
      <c r="P201" s="185"/>
      <c r="Q201" s="225"/>
      <c r="R201" s="182" t="str">
        <f ca="1">IF(ISERROR($V201),"",OFFSET('Smelter Look-up'!$C$4,$V201-4,0)&amp;"")</f>
        <v/>
      </c>
      <c r="S201" s="181" t="str">
        <f t="shared" ca="1" si="29"/>
        <v>CN</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si="30"/>
        <v>0</v>
      </c>
      <c r="AB201" s="228" t="str">
        <f t="shared" si="31"/>
        <v>GoldSmelter not listed</v>
      </c>
    </row>
    <row r="202" spans="1:28" s="227" customFormat="1" ht="38.25">
      <c r="A202" s="181"/>
      <c r="B202" s="182" t="s">
        <v>1119</v>
      </c>
      <c r="C202" s="186" t="s">
        <v>1834</v>
      </c>
      <c r="D202" s="230" t="s">
        <v>16363</v>
      </c>
      <c r="E202" s="182" t="s">
        <v>1090</v>
      </c>
      <c r="F202" s="182"/>
      <c r="G202" s="182"/>
      <c r="H202" s="183"/>
      <c r="I202" s="184"/>
      <c r="J202" s="184"/>
      <c r="K202" s="224"/>
      <c r="L202" s="224"/>
      <c r="M202" s="224"/>
      <c r="N202" s="224"/>
      <c r="O202" s="224"/>
      <c r="P202" s="185"/>
      <c r="Q202" s="225"/>
      <c r="R202" s="182" t="str">
        <f ca="1">IF(ISERROR($V202),"",OFFSET('Smelter Look-up'!$C$4,$V202-4,0)&amp;"")</f>
        <v/>
      </c>
      <c r="S202" s="181" t="str">
        <f t="shared" ca="1" si="29"/>
        <v>CN</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si="30"/>
        <v>0</v>
      </c>
      <c r="AB202" s="228" t="str">
        <f t="shared" si="31"/>
        <v>GoldSmelter not listed</v>
      </c>
    </row>
    <row r="203" spans="1:28" s="227" customFormat="1" ht="38.25">
      <c r="A203" s="181"/>
      <c r="B203" s="182" t="s">
        <v>1119</v>
      </c>
      <c r="C203" s="186" t="s">
        <v>1834</v>
      </c>
      <c r="D203" s="230" t="s">
        <v>16364</v>
      </c>
      <c r="E203" s="182" t="s">
        <v>2415</v>
      </c>
      <c r="F203" s="182"/>
      <c r="G203" s="182"/>
      <c r="H203" s="183" t="s">
        <v>16365</v>
      </c>
      <c r="I203" s="184" t="s">
        <v>16366</v>
      </c>
      <c r="J203" s="184" t="s">
        <v>1609</v>
      </c>
      <c r="K203" s="224"/>
      <c r="L203" s="224"/>
      <c r="M203" s="224"/>
      <c r="N203" s="224" t="s">
        <v>16367</v>
      </c>
      <c r="O203" s="224" t="s">
        <v>16368</v>
      </c>
      <c r="P203" s="185"/>
      <c r="Q203" s="225"/>
      <c r="R203" s="182" t="str">
        <f ca="1">IF(ISERROR($V203),"",OFFSET('Smelter Look-up'!$C$4,$V203-4,0)&amp;"")</f>
        <v/>
      </c>
      <c r="S203" s="181" t="str">
        <f t="shared" ca="1" si="29"/>
        <v>US</v>
      </c>
      <c r="T203" s="181" t="str">
        <f ca="1">IF(B203="","",IF(ISERROR(MATCH($J203,SorP!$B$1:$B$6226,0)),"",INDIRECT("'SorP'!$A$"&amp;MATCH($S203&amp;$J203,SorP!C:C,0))))</f>
        <v>US-NY</v>
      </c>
      <c r="U203" s="201"/>
      <c r="V203" s="226" t="e">
        <f>IF(C203="",NA(),IF(OR(C203="Smelter not listed",C203="Smelter not yet identified"),MATCH($B203&amp;$D203,'Smelter Look-up'!$J:$J,0),MATCH($B203&amp;$C203,'Smelter Look-up'!$J:$J,0)))</f>
        <v>#N/A</v>
      </c>
      <c r="X203" s="227">
        <f t="shared" si="30"/>
        <v>0</v>
      </c>
      <c r="AB203" s="228" t="str">
        <f t="shared" si="31"/>
        <v>GoldSmelter not listed</v>
      </c>
    </row>
    <row r="204" spans="1:28" s="227" customFormat="1" ht="38.25">
      <c r="A204" s="181"/>
      <c r="B204" s="182" t="s">
        <v>1119</v>
      </c>
      <c r="C204" s="186" t="s">
        <v>1834</v>
      </c>
      <c r="D204" s="230" t="s">
        <v>16369</v>
      </c>
      <c r="E204" s="182" t="s">
        <v>13003</v>
      </c>
      <c r="F204" s="182"/>
      <c r="G204" s="182"/>
      <c r="H204" s="183"/>
      <c r="I204" s="184"/>
      <c r="J204" s="184"/>
      <c r="K204" s="224"/>
      <c r="L204" s="224"/>
      <c r="M204" s="224"/>
      <c r="N204" s="224"/>
      <c r="O204" s="224"/>
      <c r="P204" s="185"/>
      <c r="Q204" s="225"/>
      <c r="R204" s="182" t="str">
        <f ca="1">IF(ISERROR($V204),"",OFFSET('Smelter Look-up'!$C$4,$V204-4,0)&amp;"")</f>
        <v/>
      </c>
      <c r="S204" s="181" t="str">
        <f t="shared" ca="1" si="29"/>
        <v>HK</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si="30"/>
        <v>0</v>
      </c>
      <c r="AB204" s="228" t="str">
        <f t="shared" si="31"/>
        <v>GoldSmelter not listed</v>
      </c>
    </row>
    <row r="205" spans="1:28" s="227" customFormat="1" ht="38.25">
      <c r="A205" s="181"/>
      <c r="B205" s="182" t="s">
        <v>1119</v>
      </c>
      <c r="C205" s="186" t="s">
        <v>1834</v>
      </c>
      <c r="D205" s="230" t="s">
        <v>16370</v>
      </c>
      <c r="E205" s="182" t="s">
        <v>1096</v>
      </c>
      <c r="F205" s="182"/>
      <c r="G205" s="182"/>
      <c r="H205" s="183"/>
      <c r="I205" s="184"/>
      <c r="J205" s="184"/>
      <c r="K205" s="224"/>
      <c r="L205" s="224"/>
      <c r="M205" s="224"/>
      <c r="N205" s="224"/>
      <c r="O205" s="224"/>
      <c r="P205" s="185"/>
      <c r="Q205" s="225"/>
      <c r="R205" s="182" t="str">
        <f ca="1">IF(ISERROR($V205),"",OFFSET('Smelter Look-up'!$C$4,$V205-4,0)&amp;"")</f>
        <v/>
      </c>
      <c r="S205" s="181" t="str">
        <f t="shared" ca="1" si="29"/>
        <v>IN</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si="30"/>
        <v>0</v>
      </c>
      <c r="AB205" s="228" t="str">
        <f t="shared" si="31"/>
        <v>GoldSmelter not listed</v>
      </c>
    </row>
    <row r="206" spans="1:28" s="227" customFormat="1" ht="38.25">
      <c r="A206" s="181"/>
      <c r="B206" s="182" t="s">
        <v>1119</v>
      </c>
      <c r="C206" s="186" t="s">
        <v>1834</v>
      </c>
      <c r="D206" s="230" t="s">
        <v>16371</v>
      </c>
      <c r="E206" s="182" t="s">
        <v>1088</v>
      </c>
      <c r="F206" s="182"/>
      <c r="G206" s="182"/>
      <c r="H206" s="183"/>
      <c r="I206" s="184"/>
      <c r="J206" s="184"/>
      <c r="K206" s="224"/>
      <c r="L206" s="224"/>
      <c r="M206" s="224"/>
      <c r="N206" s="224"/>
      <c r="O206" s="224"/>
      <c r="P206" s="185"/>
      <c r="Q206" s="225"/>
      <c r="R206" s="182" t="str">
        <f ca="1">IF(ISERROR($V206),"",OFFSET('Smelter Look-up'!$C$4,$V206-4,0)&amp;"")</f>
        <v/>
      </c>
      <c r="S206" s="181" t="str">
        <f t="shared" ca="1" si="29"/>
        <v>CH</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si="30"/>
        <v>0</v>
      </c>
      <c r="AB206" s="228" t="str">
        <f t="shared" si="31"/>
        <v>GoldSmelter not listed</v>
      </c>
    </row>
    <row r="207" spans="1:28" s="227" customFormat="1" ht="114.75">
      <c r="A207" s="181"/>
      <c r="B207" s="182" t="s">
        <v>1121</v>
      </c>
      <c r="C207" s="186" t="s">
        <v>15494</v>
      </c>
      <c r="D207" s="230" t="s">
        <v>15494</v>
      </c>
      <c r="E207" s="182" t="s">
        <v>13082</v>
      </c>
      <c r="F207" s="182" t="str">
        <f ca="1">IF(ISERROR($V207),"",OFFSET('Smelter Look-up'!$E$4,$V207-4,0))</f>
        <v>CID004054</v>
      </c>
      <c r="G207" s="182" t="str">
        <f ca="1">IF(C207=$X$4,IF(ISERROR($V207),"Enter smelter details","RMI"),IF(ISERROR($V207),"",OFFSET('Smelter Look-up'!$F$4,$V207-4,0)))</f>
        <v>RMI</v>
      </c>
      <c r="H207" s="183" t="s">
        <v>16372</v>
      </c>
      <c r="I207" s="184" t="s">
        <v>15804</v>
      </c>
      <c r="J207" s="184" t="s">
        <v>4843</v>
      </c>
      <c r="K207" s="224"/>
      <c r="L207" s="224"/>
      <c r="M207" s="224"/>
      <c r="N207" s="224"/>
      <c r="O207" s="224" t="s">
        <v>16373</v>
      </c>
      <c r="P207" s="185"/>
      <c r="Q207" s="225" t="s">
        <v>15868</v>
      </c>
      <c r="R207" s="182" t="str">
        <f ca="1">IF(ISERROR($V207),"",OFFSET('Smelter Look-up'!$C$4,$V207-4,0)&amp;"")</f>
        <v>PowerX Ltd.</v>
      </c>
      <c r="S207" s="181" t="str">
        <f t="shared" ca="1" si="29"/>
        <v>RW</v>
      </c>
      <c r="T207" s="181" t="str">
        <f ca="1">IF(B207="","",IF(ISERROR(MATCH($J207,SorP!$B$1:$B$6226,0)),"",INDIRECT("'SorP'!$A$"&amp;MATCH($S207&amp;$J207,SorP!C:C,0))))</f>
        <v>RW-02</v>
      </c>
      <c r="U207" s="201"/>
      <c r="V207" s="226">
        <f>IF(C207="",NA(),IF(OR(C207="Smelter not listed",C207="Smelter not yet identified"),MATCH($B207&amp;$D207,'Smelter Look-up'!$J:$J,0),MATCH($B207&amp;$C207,'Smelter Look-up'!$J:$J,0)))</f>
        <v>371</v>
      </c>
      <c r="X207" s="227">
        <f t="shared" si="30"/>
        <v>0</v>
      </c>
      <c r="AB207" s="228" t="str">
        <f t="shared" si="31"/>
        <v>TantalumPowerX Ltd.</v>
      </c>
    </row>
    <row r="208" spans="1:28" s="227" customFormat="1" ht="165.75">
      <c r="A208" s="181"/>
      <c r="B208" s="182" t="s">
        <v>1121</v>
      </c>
      <c r="C208" s="186" t="s">
        <v>15427</v>
      </c>
      <c r="D208" s="230" t="s">
        <v>15427</v>
      </c>
      <c r="E208" s="182" t="s">
        <v>1093</v>
      </c>
      <c r="F208" s="182" t="str">
        <f ca="1">IF(ISERROR($V208),"",OFFSET('Smelter Look-up'!$E$4,$V208-4,0))</f>
        <v>CID003926</v>
      </c>
      <c r="G208" s="182" t="str">
        <f ca="1">IF(C208=$X$4,IF(ISERROR($V208),"Enter smelter details","RMI"),IF(ISERROR($V208),"",OFFSET('Smelter Look-up'!$F$4,$V208-4,0)))</f>
        <v>RMI</v>
      </c>
      <c r="H208" s="183" t="s">
        <v>16374</v>
      </c>
      <c r="I208" s="184" t="s">
        <v>15429</v>
      </c>
      <c r="J208" s="184" t="s">
        <v>15429</v>
      </c>
      <c r="K208" s="224"/>
      <c r="L208" s="224"/>
      <c r="M208" s="224"/>
      <c r="N208" s="224"/>
      <c r="O208" s="224" t="s">
        <v>16375</v>
      </c>
      <c r="P208" s="185"/>
      <c r="Q208" s="225"/>
      <c r="R208" s="182" t="str">
        <f ca="1">IF(ISERROR($V208),"",OFFSET('Smelter Look-up'!$C$4,$V208-4,0)&amp;"")</f>
        <v>5D Production OU</v>
      </c>
      <c r="S208" s="181" t="str">
        <f t="shared" ca="1" si="29"/>
        <v>EE</v>
      </c>
      <c r="T208" s="181" t="str">
        <f ca="1">IF(B208="","",IF(ISERROR(MATCH($J208,SorP!$B$1:$B$6226,0)),"",INDIRECT("'SorP'!$A$"&amp;MATCH($S208&amp;$J208,SorP!C:C,0))))</f>
        <v>EE-784</v>
      </c>
      <c r="U208" s="201"/>
      <c r="V208" s="226">
        <f>IF(C208="",NA(),IF(OR(C208="Smelter not listed",C208="Smelter not yet identified"),MATCH($B208&amp;$D208,'Smelter Look-up'!$J:$J,0),MATCH($B208&amp;$C208,'Smelter Look-up'!$J:$J,0)))</f>
        <v>332</v>
      </c>
      <c r="X208" s="227">
        <f t="shared" si="30"/>
        <v>0</v>
      </c>
      <c r="AB208" s="228" t="str">
        <f t="shared" si="31"/>
        <v>Tantalum5D Production OU</v>
      </c>
    </row>
    <row r="209" spans="1:28" s="227" customFormat="1" ht="409.5">
      <c r="A209" s="181"/>
      <c r="B209" s="182" t="s">
        <v>1121</v>
      </c>
      <c r="C209" s="186" t="s">
        <v>15432</v>
      </c>
      <c r="D209" s="230" t="s">
        <v>15432</v>
      </c>
      <c r="E209" s="182" t="s">
        <v>1090</v>
      </c>
      <c r="F209" s="182" t="str">
        <f ca="1">IF(ISERROR($V209),"",OFFSET('Smelter Look-up'!$E$4,$V209-4,0))</f>
        <v>CID003583</v>
      </c>
      <c r="G209" s="182" t="str">
        <f ca="1">IF(C209=$X$4,IF(ISERROR($V209),"Enter smelter details","RMI"),IF(ISERROR($V209),"",OFFSET('Smelter Look-up'!$F$4,$V209-4,0)))</f>
        <v>RMI</v>
      </c>
      <c r="H209" s="183" t="s">
        <v>16376</v>
      </c>
      <c r="I209" s="184" t="s">
        <v>15106</v>
      </c>
      <c r="J209" s="184" t="s">
        <v>13609</v>
      </c>
      <c r="K209" s="224"/>
      <c r="L209" s="224"/>
      <c r="M209" s="224"/>
      <c r="N209" s="224" t="s">
        <v>16377</v>
      </c>
      <c r="O209" s="224" t="s">
        <v>16378</v>
      </c>
      <c r="P209" s="185"/>
      <c r="Q209" s="225" t="s">
        <v>15868</v>
      </c>
      <c r="R209" s="182" t="str">
        <f ca="1">IF(ISERROR($V209),"",OFFSET('Smelter Look-up'!$C$4,$V209-4,0)&amp;"")</f>
        <v>RFH Yancheng Jinye New Material Technology Co., Ltd.</v>
      </c>
      <c r="S209" s="181" t="str">
        <f t="shared" ca="1" si="29"/>
        <v>CN</v>
      </c>
      <c r="T209" s="181" t="str">
        <f ca="1">IF(B209="","",IF(ISERROR(MATCH($J209,SorP!$B$1:$B$6226,0)),"",INDIRECT("'SorP'!$A$"&amp;MATCH($S209&amp;$J209,SorP!C:C,0))))</f>
        <v>CN-JS</v>
      </c>
      <c r="U209" s="201"/>
      <c r="V209" s="226">
        <f>IF(C209="",NA(),IF(OR(C209="Smelter not listed",C209="Smelter not yet identified"),MATCH($B209&amp;$D209,'Smelter Look-up'!$J:$J,0),MATCH($B209&amp;$C209,'Smelter Look-up'!$J:$J,0)))</f>
        <v>378</v>
      </c>
      <c r="X209" s="227">
        <f t="shared" si="30"/>
        <v>0</v>
      </c>
      <c r="AB209" s="228" t="str">
        <f t="shared" si="31"/>
        <v>TantalumRFH Yancheng Jinye New Material Technology Co., Ltd.</v>
      </c>
    </row>
    <row r="210" spans="1:28" s="227" customFormat="1" ht="409.5">
      <c r="A210" s="181"/>
      <c r="B210" s="182" t="s">
        <v>1121</v>
      </c>
      <c r="C210" s="186" t="s">
        <v>2252</v>
      </c>
      <c r="D210" s="230" t="s">
        <v>2252</v>
      </c>
      <c r="E210" s="182" t="s">
        <v>1090</v>
      </c>
      <c r="F210" s="182" t="str">
        <f ca="1">IF(ISERROR($V210),"",OFFSET('Smelter Look-up'!$E$4,$V210-4,0))</f>
        <v>CID002842</v>
      </c>
      <c r="G210" s="182" t="str">
        <f ca="1">IF(C210=$X$4,IF(ISERROR($V210),"Enter smelter details","RMI"),IF(ISERROR($V210),"",OFFSET('Smelter Look-up'!$F$4,$V210-4,0)))</f>
        <v>RMI</v>
      </c>
      <c r="H210" s="183" t="s">
        <v>16379</v>
      </c>
      <c r="I210" s="184" t="s">
        <v>1727</v>
      </c>
      <c r="J210" s="184" t="s">
        <v>13596</v>
      </c>
      <c r="K210" s="224"/>
      <c r="L210" s="224"/>
      <c r="M210" s="224"/>
      <c r="N210" s="224" t="s">
        <v>16380</v>
      </c>
      <c r="O210" s="224" t="s">
        <v>16381</v>
      </c>
      <c r="P210" s="185"/>
      <c r="Q210" s="225" t="s">
        <v>15868</v>
      </c>
      <c r="R210" s="182" t="str">
        <f ca="1">IF(ISERROR($V210),"",OFFSET('Smelter Look-up'!$C$4,$V210-4,0)&amp;"")</f>
        <v>Jiangxi Tuohong New Raw Material</v>
      </c>
      <c r="S210" s="181" t="str">
        <f t="shared" ca="1" si="29"/>
        <v>CN</v>
      </c>
      <c r="T210" s="181" t="str">
        <f ca="1">IF(B210="","",IF(ISERROR(MATCH($J210,SorP!$B$1:$B$6226,0)),"",INDIRECT("'SorP'!$A$"&amp;MATCH($S210&amp;$J210,SorP!C:C,0))))</f>
        <v>CN-JX</v>
      </c>
      <c r="U210" s="201"/>
      <c r="V210" s="226">
        <f>IF(C210="",NA(),IF(OR(C210="Smelter not listed",C210="Smelter not yet identified"),MATCH($B210&amp;$D210,'Smelter Look-up'!$J:$J,0),MATCH($B210&amp;$C210,'Smelter Look-up'!$J:$J,0)))</f>
        <v>351</v>
      </c>
      <c r="X210" s="227">
        <f t="shared" si="30"/>
        <v>0</v>
      </c>
      <c r="AB210" s="228" t="str">
        <f t="shared" si="31"/>
        <v>TantalumJiangxi Tuohong New Raw Material</v>
      </c>
    </row>
    <row r="211" spans="1:28" s="227" customFormat="1" ht="409.5">
      <c r="A211" s="181"/>
      <c r="B211" s="182" t="s">
        <v>1121</v>
      </c>
      <c r="C211" s="186" t="s">
        <v>12412</v>
      </c>
      <c r="D211" s="230" t="s">
        <v>12412</v>
      </c>
      <c r="E211" s="182" t="s">
        <v>1086</v>
      </c>
      <c r="F211" s="182" t="str">
        <f ca="1">IF(ISERROR($V211),"",OFFSET('Smelter Look-up'!$E$4,$V211-4,0))</f>
        <v>CID002707</v>
      </c>
      <c r="G211" s="182" t="str">
        <f ca="1">IF(C211=$X$4,IF(ISERROR($V211),"Enter smelter details","RMI"),IF(ISERROR($V211),"",OFFSET('Smelter Look-up'!$F$4,$V211-4,0)))</f>
        <v>RMI</v>
      </c>
      <c r="H211" s="183" t="s">
        <v>16382</v>
      </c>
      <c r="I211" s="184" t="s">
        <v>16383</v>
      </c>
      <c r="J211" s="184" t="s">
        <v>1744</v>
      </c>
      <c r="K211" s="224"/>
      <c r="L211" s="224"/>
      <c r="M211" s="224"/>
      <c r="N211" s="224" t="s">
        <v>16384</v>
      </c>
      <c r="O211" s="224" t="s">
        <v>16385</v>
      </c>
      <c r="P211" s="185"/>
      <c r="Q211" s="225" t="s">
        <v>15868</v>
      </c>
      <c r="R211" s="182" t="str">
        <f ca="1">IF(ISERROR($V211),"",OFFSET('Smelter Look-up'!$C$4,$V211-4,0)&amp;"")</f>
        <v>Resind Industria e Comercio Ltda.</v>
      </c>
      <c r="S211" s="181" t="str">
        <f t="shared" ca="1" si="29"/>
        <v>BR</v>
      </c>
      <c r="T211" s="181" t="str">
        <f ca="1">IF(B211="","",IF(ISERROR(MATCH($J211,SorP!$B$1:$B$6226,0)),"",INDIRECT("'SorP'!$A$"&amp;MATCH($S211&amp;$J211,SorP!C:C,0))))</f>
        <v>BR-MG</v>
      </c>
      <c r="U211" s="201"/>
      <c r="V211" s="226">
        <f>IF(C211="",NA(),IF(OR(C211="Smelter not listed",C211="Smelter not yet identified"),MATCH($B211&amp;$D211,'Smelter Look-up'!$J:$J,0),MATCH($B211&amp;$C211,'Smelter Look-up'!$J:$J,0)))</f>
        <v>374</v>
      </c>
      <c r="X211" s="227">
        <f t="shared" si="30"/>
        <v>0</v>
      </c>
      <c r="AB211" s="228" t="str">
        <f t="shared" si="31"/>
        <v>TantalumResind Industria e Comercio Ltda.</v>
      </c>
    </row>
    <row r="212" spans="1:28" s="227" customFormat="1" ht="409.5">
      <c r="A212" s="181"/>
      <c r="B212" s="182" t="s">
        <v>1121</v>
      </c>
      <c r="C212" s="186" t="s">
        <v>1399</v>
      </c>
      <c r="D212" s="230" t="s">
        <v>1399</v>
      </c>
      <c r="E212" s="182" t="s">
        <v>1098</v>
      </c>
      <c r="F212" s="182" t="str">
        <f ca="1">IF(ISERROR($V212),"",OFFSET('Smelter Look-up'!$E$4,$V212-4,0))</f>
        <v>CID002558</v>
      </c>
      <c r="G212" s="182" t="str">
        <f ca="1">IF(C212=$X$4,IF(ISERROR($V212),"Enter smelter details","RMI"),IF(ISERROR($V212),"",OFFSET('Smelter Look-up'!$F$4,$V212-4,0)))</f>
        <v>RMI</v>
      </c>
      <c r="H212" s="183" t="s">
        <v>16386</v>
      </c>
      <c r="I212" s="184" t="s">
        <v>1741</v>
      </c>
      <c r="J212" s="184" t="s">
        <v>1547</v>
      </c>
      <c r="K212" s="224"/>
      <c r="L212" s="224"/>
      <c r="M212" s="224"/>
      <c r="N212" s="224" t="s">
        <v>16387</v>
      </c>
      <c r="O212" s="224" t="s">
        <v>16388</v>
      </c>
      <c r="P212" s="185"/>
      <c r="Q212" s="225" t="s">
        <v>15868</v>
      </c>
      <c r="R212" s="182" t="str">
        <f ca="1">IF(ISERROR($V212),"",OFFSET('Smelter Look-up'!$C$4,$V212-4,0)&amp;"")</f>
        <v>Global Advanced Metals Aizu</v>
      </c>
      <c r="S212" s="181" t="str">
        <f t="shared" ca="1" si="29"/>
        <v>JP</v>
      </c>
      <c r="T212" s="181" t="str">
        <f ca="1">IF(B212="","",IF(ISERROR(MATCH($J212,SorP!$B$1:$B$6226,0)),"",INDIRECT("'SorP'!$A$"&amp;MATCH($S212&amp;$J212,SorP!C:C,0))))</f>
        <v>JP-07</v>
      </c>
      <c r="U212" s="201"/>
      <c r="V212" s="226">
        <f>IF(C212="",NA(),IF(OR(C212="Smelter not listed",C212="Smelter not yet identified"),MATCH($B212&amp;$D212,'Smelter Look-up'!$J:$J,0),MATCH($B212&amp;$C212,'Smelter Look-up'!$J:$J,0)))</f>
        <v>340</v>
      </c>
      <c r="X212" s="227">
        <f t="shared" si="30"/>
        <v>0</v>
      </c>
      <c r="AB212" s="228" t="str">
        <f t="shared" si="31"/>
        <v>TantalumGlobal Advanced Metals Aizu</v>
      </c>
    </row>
    <row r="213" spans="1:28" s="227" customFormat="1" ht="409.5">
      <c r="A213" s="181"/>
      <c r="B213" s="182" t="s">
        <v>1121</v>
      </c>
      <c r="C213" s="186" t="s">
        <v>1401</v>
      </c>
      <c r="D213" s="230" t="s">
        <v>1401</v>
      </c>
      <c r="E213" s="182" t="s">
        <v>2415</v>
      </c>
      <c r="F213" s="182" t="str">
        <f ca="1">IF(ISERROR($V213),"",OFFSET('Smelter Look-up'!$E$4,$V213-4,0))</f>
        <v>CID002557</v>
      </c>
      <c r="G213" s="182" t="str">
        <f ca="1">IF(C213=$X$4,IF(ISERROR($V213),"Enter smelter details","RMI"),IF(ISERROR($V213),"",OFFSET('Smelter Look-up'!$F$4,$V213-4,0)))</f>
        <v>RMI</v>
      </c>
      <c r="H213" s="183" t="s">
        <v>16389</v>
      </c>
      <c r="I213" s="184" t="s">
        <v>1740</v>
      </c>
      <c r="J213" s="184" t="s">
        <v>1725</v>
      </c>
      <c r="K213" s="224"/>
      <c r="L213" s="224"/>
      <c r="M213" s="224"/>
      <c r="N213" s="224" t="s">
        <v>16390</v>
      </c>
      <c r="O213" s="224" t="s">
        <v>16391</v>
      </c>
      <c r="P213" s="185"/>
      <c r="Q213" s="225" t="s">
        <v>15868</v>
      </c>
      <c r="R213" s="182" t="str">
        <f ca="1">IF(ISERROR($V213),"",OFFSET('Smelter Look-up'!$C$4,$V213-4,0)&amp;"")</f>
        <v>Global Advanced Metals Boyertown</v>
      </c>
      <c r="S213" s="181" t="str">
        <f t="shared" ca="1" si="29"/>
        <v>US</v>
      </c>
      <c r="T213" s="181" t="str">
        <f ca="1">IF(B213="","",IF(ISERROR(MATCH($J213,SorP!$B$1:$B$6226,0)),"",INDIRECT("'SorP'!$A$"&amp;MATCH($S213&amp;$J213,SorP!C:C,0))))</f>
        <v>US-PA</v>
      </c>
      <c r="U213" s="201"/>
      <c r="V213" s="226">
        <f>IF(C213="",NA(),IF(OR(C213="Smelter not listed",C213="Smelter not yet identified"),MATCH($B213&amp;$D213,'Smelter Look-up'!$J:$J,0),MATCH($B213&amp;$C213,'Smelter Look-up'!$J:$J,0)))</f>
        <v>341</v>
      </c>
      <c r="X213" s="227">
        <f t="shared" si="30"/>
        <v>0</v>
      </c>
      <c r="AB213" s="228" t="str">
        <f t="shared" si="31"/>
        <v>TantalumGlobal Advanced Metals Boyertown</v>
      </c>
    </row>
    <row r="214" spans="1:28" s="227" customFormat="1" ht="409.5">
      <c r="A214" s="181"/>
      <c r="B214" s="182" t="s">
        <v>1121</v>
      </c>
      <c r="C214" s="186" t="s">
        <v>15050</v>
      </c>
      <c r="D214" s="230" t="s">
        <v>15050</v>
      </c>
      <c r="E214" s="182" t="s">
        <v>1091</v>
      </c>
      <c r="F214" s="182" t="str">
        <f ca="1">IF(ISERROR($V214),"",OFFSET('Smelter Look-up'!$E$4,$V214-4,0))</f>
        <v>CID002550</v>
      </c>
      <c r="G214" s="182" t="str">
        <f ca="1">IF(C214=$X$4,IF(ISERROR($V214),"Enter smelter details","RMI"),IF(ISERROR($V214),"",OFFSET('Smelter Look-up'!$F$4,$V214-4,0)))</f>
        <v>RMI</v>
      </c>
      <c r="H214" s="183" t="s">
        <v>16392</v>
      </c>
      <c r="I214" s="184" t="s">
        <v>1737</v>
      </c>
      <c r="J214" s="184" t="s">
        <v>1536</v>
      </c>
      <c r="K214" s="224"/>
      <c r="L214" s="224"/>
      <c r="M214" s="224"/>
      <c r="N214" s="224" t="s">
        <v>16393</v>
      </c>
      <c r="O214" s="224" t="s">
        <v>16394</v>
      </c>
      <c r="P214" s="185"/>
      <c r="Q214" s="225" t="s">
        <v>15868</v>
      </c>
      <c r="R214" s="182" t="str">
        <f ca="1">IF(ISERROR($V214),"",OFFSET('Smelter Look-up'!$C$4,$V214-4,0)&amp;"")</f>
        <v>TANIOBIS Smelting GmbH &amp; Co. KG</v>
      </c>
      <c r="S214" s="181" t="str">
        <f t="shared" ca="1" si="29"/>
        <v>DE</v>
      </c>
      <c r="T214" s="181" t="str">
        <f ca="1">IF(B214="","",IF(ISERROR(MATCH($J214,SorP!$B$1:$B$6226,0)),"",INDIRECT("'SorP'!$A$"&amp;MATCH($S214&amp;$J214,SorP!C:C,0))))</f>
        <v>DE-BW</v>
      </c>
      <c r="U214" s="201"/>
      <c r="V214" s="226">
        <f>IF(C214="",NA(),IF(OR(C214="Smelter not listed",C214="Smelter not yet identified"),MATCH($B214&amp;$D214,'Smelter Look-up'!$J:$J,0),MATCH($B214&amp;$C214,'Smelter Look-up'!$J:$J,0)))</f>
        <v>387</v>
      </c>
      <c r="X214" s="227">
        <f t="shared" si="30"/>
        <v>0</v>
      </c>
      <c r="AB214" s="228" t="str">
        <f t="shared" si="31"/>
        <v>TantalumTANIOBIS Smelting GmbH &amp; Co. KG</v>
      </c>
    </row>
    <row r="215" spans="1:28" s="227" customFormat="1" ht="409.5">
      <c r="A215" s="181"/>
      <c r="B215" s="182" t="s">
        <v>1121</v>
      </c>
      <c r="C215" s="186" t="s">
        <v>15049</v>
      </c>
      <c r="D215" s="230" t="s">
        <v>15049</v>
      </c>
      <c r="E215" s="182" t="s">
        <v>1098</v>
      </c>
      <c r="F215" s="182" t="str">
        <f ca="1">IF(ISERROR($V215),"",OFFSET('Smelter Look-up'!$E$4,$V215-4,0))</f>
        <v>CID002549</v>
      </c>
      <c r="G215" s="182" t="str">
        <f ca="1">IF(C215=$X$4,IF(ISERROR($V215),"Enter smelter details","RMI"),IF(ISERROR($V215),"",OFFSET('Smelter Look-up'!$F$4,$V215-4,0)))</f>
        <v>RMI</v>
      </c>
      <c r="H215" s="183" t="s">
        <v>16395</v>
      </c>
      <c r="I215" s="184" t="s">
        <v>15803</v>
      </c>
      <c r="J215" s="184" t="s">
        <v>1739</v>
      </c>
      <c r="K215" s="224"/>
      <c r="L215" s="224"/>
      <c r="M215" s="224"/>
      <c r="N215" s="224" t="s">
        <v>16396</v>
      </c>
      <c r="O215" s="224" t="s">
        <v>16397</v>
      </c>
      <c r="P215" s="185"/>
      <c r="Q215" s="225" t="s">
        <v>15868</v>
      </c>
      <c r="R215" s="182" t="str">
        <f ca="1">IF(ISERROR($V215),"",OFFSET('Smelter Look-up'!$C$4,$V215-4,0)&amp;"")</f>
        <v>TANIOBIS Japan Co., Ltd.</v>
      </c>
      <c r="S215" s="181" t="str">
        <f t="shared" ca="1" si="29"/>
        <v>JP</v>
      </c>
      <c r="T215" s="181" t="str">
        <f ca="1">IF(B215="","",IF(ISERROR(MATCH($J215,SorP!$B$1:$B$6226,0)),"",INDIRECT("'SorP'!$A$"&amp;MATCH($S215&amp;$J215,SorP!C:C,0))))</f>
        <v>JP-08</v>
      </c>
      <c r="U215" s="201"/>
      <c r="V215" s="226">
        <f>IF(C215="",NA(),IF(OR(C215="Smelter not listed",C215="Smelter not yet identified"),MATCH($B215&amp;$D215,'Smelter Look-up'!$J:$J,0),MATCH($B215&amp;$C215,'Smelter Look-up'!$J:$J,0)))</f>
        <v>386</v>
      </c>
      <c r="X215" s="227">
        <f t="shared" si="30"/>
        <v>0</v>
      </c>
      <c r="AB215" s="228" t="str">
        <f t="shared" si="31"/>
        <v>TantalumTANIOBIS Japan Co., Ltd.</v>
      </c>
    </row>
    <row r="216" spans="1:28" s="227" customFormat="1" ht="409.5">
      <c r="A216" s="181"/>
      <c r="B216" s="182" t="s">
        <v>1121</v>
      </c>
      <c r="C216" s="186" t="s">
        <v>15493</v>
      </c>
      <c r="D216" s="230" t="s">
        <v>15493</v>
      </c>
      <c r="E216" s="182" t="s">
        <v>2415</v>
      </c>
      <c r="F216" s="182" t="str">
        <f ca="1">IF(ISERROR($V216),"",OFFSET('Smelter Look-up'!$E$4,$V216-4,0))</f>
        <v>CID002548</v>
      </c>
      <c r="G216" s="182" t="str">
        <f ca="1">IF(C216=$X$4,IF(ISERROR($V216),"Enter smelter details","RMI"),IF(ISERROR($V216),"",OFFSET('Smelter Look-up'!$F$4,$V216-4,0)))</f>
        <v>RMI</v>
      </c>
      <c r="H216" s="183" t="s">
        <v>16398</v>
      </c>
      <c r="I216" s="184" t="s">
        <v>1738</v>
      </c>
      <c r="J216" s="184" t="s">
        <v>1617</v>
      </c>
      <c r="K216" s="224"/>
      <c r="L216" s="224"/>
      <c r="M216" s="224"/>
      <c r="N216" s="224" t="s">
        <v>16399</v>
      </c>
      <c r="O216" s="224" t="s">
        <v>16400</v>
      </c>
      <c r="P216" s="185"/>
      <c r="Q216" s="225" t="s">
        <v>15868</v>
      </c>
      <c r="R216" s="182" t="str">
        <f ca="1">IF(ISERROR($V216),"",OFFSET('Smelter Look-up'!$C$4,$V216-4,0)&amp;"")</f>
        <v>Materion Newton Inc.</v>
      </c>
      <c r="S216" s="181" t="str">
        <f t="shared" ca="1" si="29"/>
        <v>US</v>
      </c>
      <c r="T216" s="181" t="str">
        <f ca="1">IF(B216="","",IF(ISERROR(MATCH($J216,SorP!$B$1:$B$6226,0)),"",INDIRECT("'SorP'!$A$"&amp;MATCH($S216&amp;$J216,SorP!C:C,0))))</f>
        <v>US-MA</v>
      </c>
      <c r="U216" s="201"/>
      <c r="V216" s="226">
        <f>IF(C216="",NA(),IF(OR(C216="Smelter not listed",C216="Smelter not yet identified"),MATCH($B216&amp;$D216,'Smelter Look-up'!$J:$J,0),MATCH($B216&amp;$C216,'Smelter Look-up'!$J:$J,0)))</f>
        <v>359</v>
      </c>
      <c r="X216" s="227">
        <f t="shared" si="30"/>
        <v>0</v>
      </c>
      <c r="AB216" s="228" t="str">
        <f t="shared" si="31"/>
        <v>TantalumMaterion Newton Inc.</v>
      </c>
    </row>
    <row r="217" spans="1:28" s="227" customFormat="1" ht="409.5">
      <c r="A217" s="181"/>
      <c r="B217" s="182" t="s">
        <v>1121</v>
      </c>
      <c r="C217" s="186" t="s">
        <v>15051</v>
      </c>
      <c r="D217" s="230" t="s">
        <v>15051</v>
      </c>
      <c r="E217" s="182" t="s">
        <v>1091</v>
      </c>
      <c r="F217" s="182" t="str">
        <f ca="1">IF(ISERROR($V217),"",OFFSET('Smelter Look-up'!$E$4,$V217-4,0))</f>
        <v>CID002545</v>
      </c>
      <c r="G217" s="182" t="str">
        <f ca="1">IF(C217=$X$4,IF(ISERROR($V217),"Enter smelter details","RMI"),IF(ISERROR($V217),"",OFFSET('Smelter Look-up'!$F$4,$V217-4,0)))</f>
        <v>RMI</v>
      </c>
      <c r="H217" s="183" t="s">
        <v>16401</v>
      </c>
      <c r="I217" s="184" t="s">
        <v>1736</v>
      </c>
      <c r="J217" s="184" t="s">
        <v>4228</v>
      </c>
      <c r="K217" s="224"/>
      <c r="L217" s="224"/>
      <c r="M217" s="224"/>
      <c r="N217" s="224" t="s">
        <v>16402</v>
      </c>
      <c r="O217" s="224" t="s">
        <v>16403</v>
      </c>
      <c r="P217" s="185"/>
      <c r="Q217" s="225" t="s">
        <v>15868</v>
      </c>
      <c r="R217" s="182" t="str">
        <f ca="1">IF(ISERROR($V217),"",OFFSET('Smelter Look-up'!$C$4,$V217-4,0)&amp;"")</f>
        <v>TANIOBIS GmbH</v>
      </c>
      <c r="S217" s="181" t="str">
        <f t="shared" ca="1" si="29"/>
        <v>DE</v>
      </c>
      <c r="T217" s="181" t="str">
        <f ca="1">IF(B217="","",IF(ISERROR(MATCH($J217,SorP!$B$1:$B$6226,0)),"",INDIRECT("'SorP'!$A$"&amp;MATCH($S217&amp;$J217,SorP!C:C,0))))</f>
        <v>DE-NI</v>
      </c>
      <c r="U217" s="201"/>
      <c r="V217" s="226">
        <f>IF(C217="",NA(),IF(OR(C217="Smelter not listed",C217="Smelter not yet identified"),MATCH($B217&amp;$D217,'Smelter Look-up'!$J:$J,0),MATCH($B217&amp;$C217,'Smelter Look-up'!$J:$J,0)))</f>
        <v>385</v>
      </c>
      <c r="X217" s="227">
        <f t="shared" si="30"/>
        <v>0</v>
      </c>
      <c r="AB217" s="228" t="str">
        <f t="shared" si="31"/>
        <v>TantalumTANIOBIS GmbH</v>
      </c>
    </row>
    <row r="218" spans="1:28" s="227" customFormat="1" ht="409.5">
      <c r="A218" s="181"/>
      <c r="B218" s="182" t="s">
        <v>1121</v>
      </c>
      <c r="C218" s="186" t="s">
        <v>15048</v>
      </c>
      <c r="D218" s="230" t="s">
        <v>15048</v>
      </c>
      <c r="E218" s="182" t="s">
        <v>878</v>
      </c>
      <c r="F218" s="182" t="str">
        <f ca="1">IF(ISERROR($V218),"",OFFSET('Smelter Look-up'!$E$4,$V218-4,0))</f>
        <v>CID002544</v>
      </c>
      <c r="G218" s="182" t="str">
        <f ca="1">IF(C218=$X$4,IF(ISERROR($V218),"Enter smelter details","RMI"),IF(ISERROR($V218),"",OFFSET('Smelter Look-up'!$F$4,$V218-4,0)))</f>
        <v>RMI</v>
      </c>
      <c r="H218" s="183" t="s">
        <v>16404</v>
      </c>
      <c r="I218" s="184" t="s">
        <v>1734</v>
      </c>
      <c r="J218" s="184" t="s">
        <v>1735</v>
      </c>
      <c r="K218" s="224"/>
      <c r="L218" s="224"/>
      <c r="M218" s="224"/>
      <c r="N218" s="224" t="s">
        <v>16405</v>
      </c>
      <c r="O218" s="224" t="s">
        <v>16406</v>
      </c>
      <c r="P218" s="185"/>
      <c r="Q218" s="225" t="s">
        <v>15868</v>
      </c>
      <c r="R218" s="182" t="str">
        <f ca="1">IF(ISERROR($V218),"",OFFSET('Smelter Look-up'!$C$4,$V218-4,0)&amp;"")</f>
        <v>TANIOBIS Co., Ltd.</v>
      </c>
      <c r="S218" s="181" t="str">
        <f t="shared" ca="1" si="29"/>
        <v>TH</v>
      </c>
      <c r="T218" s="181" t="str">
        <f ca="1">IF(B218="","",IF(ISERROR(MATCH($J218,SorP!$B$1:$B$6226,0)),"",INDIRECT("'SorP'!$A$"&amp;MATCH($S218&amp;$J218,SorP!C:C,0))))</f>
        <v>TH-21</v>
      </c>
      <c r="U218" s="201"/>
      <c r="V218" s="226">
        <f>IF(C218="",NA(),IF(OR(C218="Smelter not listed",C218="Smelter not yet identified"),MATCH($B218&amp;$D218,'Smelter Look-up'!$J:$J,0),MATCH($B218&amp;$C218,'Smelter Look-up'!$J:$J,0)))</f>
        <v>384</v>
      </c>
      <c r="X218" s="227">
        <f t="shared" si="30"/>
        <v>0</v>
      </c>
      <c r="AB218" s="228" t="str">
        <f t="shared" si="31"/>
        <v>TantalumTANIOBIS Co., Ltd.</v>
      </c>
    </row>
    <row r="219" spans="1:28" s="227" customFormat="1" ht="409.5">
      <c r="A219" s="181"/>
      <c r="B219" s="182" t="s">
        <v>1121</v>
      </c>
      <c r="C219" s="186" t="s">
        <v>15052</v>
      </c>
      <c r="D219" s="230" t="s">
        <v>15052</v>
      </c>
      <c r="E219" s="182" t="s">
        <v>1103</v>
      </c>
      <c r="F219" s="182" t="str">
        <f ca="1">IF(ISERROR($V219),"",OFFSET('Smelter Look-up'!$E$4,$V219-4,0))</f>
        <v>CID002539</v>
      </c>
      <c r="G219" s="182" t="str">
        <f ca="1">IF(C219=$X$4,IF(ISERROR($V219),"Enter smelter details","RMI"),IF(ISERROR($V219),"",OFFSET('Smelter Look-up'!$F$4,$V219-4,0)))</f>
        <v>RMI</v>
      </c>
      <c r="H219" s="183" t="s">
        <v>16407</v>
      </c>
      <c r="I219" s="184" t="s">
        <v>1732</v>
      </c>
      <c r="J219" s="184" t="s">
        <v>1733</v>
      </c>
      <c r="K219" s="224"/>
      <c r="L219" s="224"/>
      <c r="M219" s="224"/>
      <c r="N219" s="224" t="s">
        <v>16408</v>
      </c>
      <c r="O219" s="224" t="s">
        <v>16409</v>
      </c>
      <c r="P219" s="185"/>
      <c r="Q219" s="225" t="s">
        <v>15868</v>
      </c>
      <c r="R219" s="182" t="str">
        <f ca="1">IF(ISERROR($V219),"",OFFSET('Smelter Look-up'!$C$4,$V219-4,0)&amp;"")</f>
        <v>KEMET de Mexico</v>
      </c>
      <c r="S219" s="181" t="str">
        <f t="shared" ca="1" si="29"/>
        <v>MX</v>
      </c>
      <c r="T219" s="181" t="str">
        <f ca="1">IF(B219="","",IF(ISERROR(MATCH($J219,SorP!$B$1:$B$6226,0)),"",INDIRECT("'SorP'!$A$"&amp;MATCH($S219&amp;$J219,SorP!C:C,0))))</f>
        <v>MX-TAM</v>
      </c>
      <c r="U219" s="201"/>
      <c r="V219" s="226">
        <f>IF(C219="",NA(),IF(OR(C219="Smelter not listed",C219="Smelter not yet identified"),MATCH($B219&amp;$D219,'Smelter Look-up'!$J:$J,0),MATCH($B219&amp;$C219,'Smelter Look-up'!$J:$J,0)))</f>
        <v>357</v>
      </c>
      <c r="X219" s="227">
        <f t="shared" si="30"/>
        <v>0</v>
      </c>
      <c r="AB219" s="228" t="str">
        <f t="shared" si="31"/>
        <v>TantalumKEMET de Mexico</v>
      </c>
    </row>
    <row r="220" spans="1:28" s="227" customFormat="1" ht="409.5">
      <c r="A220" s="181"/>
      <c r="B220" s="182" t="s">
        <v>1121</v>
      </c>
      <c r="C220" s="186" t="s">
        <v>2156</v>
      </c>
      <c r="D220" s="230" t="s">
        <v>2156</v>
      </c>
      <c r="E220" s="182" t="s">
        <v>1090</v>
      </c>
      <c r="F220" s="182" t="str">
        <f ca="1">IF(ISERROR($V220),"",OFFSET('Smelter Look-up'!$E$4,$V220-4,0))</f>
        <v>CID002512</v>
      </c>
      <c r="G220" s="182" t="str">
        <f ca="1">IF(C220=$X$4,IF(ISERROR($V220),"Enter smelter details","RMI"),IF(ISERROR($V220),"",OFFSET('Smelter Look-up'!$F$4,$V220-4,0)))</f>
        <v>RMI</v>
      </c>
      <c r="H220" s="183" t="s">
        <v>16410</v>
      </c>
      <c r="I220" s="184" t="s">
        <v>1731</v>
      </c>
      <c r="J220" s="184" t="s">
        <v>13596</v>
      </c>
      <c r="K220" s="224"/>
      <c r="L220" s="224"/>
      <c r="M220" s="224"/>
      <c r="N220" s="224" t="s">
        <v>16411</v>
      </c>
      <c r="O220" s="224" t="s">
        <v>16412</v>
      </c>
      <c r="P220" s="185"/>
      <c r="Q220" s="225" t="s">
        <v>15868</v>
      </c>
      <c r="R220" s="182" t="str">
        <f ca="1">IF(ISERROR($V220),"",OFFSET('Smelter Look-up'!$C$4,$V220-4,0)&amp;"")</f>
        <v>Jiangxi Dinghai Tantalum &amp; Niobium Co., Ltd.</v>
      </c>
      <c r="S220" s="181" t="str">
        <f t="shared" ca="1" si="29"/>
        <v>CN</v>
      </c>
      <c r="T220" s="181" t="str">
        <f ca="1">IF(B220="","",IF(ISERROR(MATCH($J220,SorP!$B$1:$B$6226,0)),"",INDIRECT("'SorP'!$A$"&amp;MATCH($S220&amp;$J220,SorP!C:C,0))))</f>
        <v>CN-JX</v>
      </c>
      <c r="U220" s="201"/>
      <c r="V220" s="226">
        <f>IF(C220="",NA(),IF(OR(C220="Smelter not listed",C220="Smelter not yet identified"),MATCH($B220&amp;$D220,'Smelter Look-up'!$J:$J,0),MATCH($B220&amp;$C220,'Smelter Look-up'!$J:$J,0)))</f>
        <v>350</v>
      </c>
      <c r="X220" s="227">
        <f t="shared" si="30"/>
        <v>0</v>
      </c>
      <c r="AB220" s="228" t="str">
        <f t="shared" si="31"/>
        <v>TantalumJiangxi Dinghai Tantalum &amp; Niobium Co., Ltd.</v>
      </c>
    </row>
    <row r="221" spans="1:28" s="227" customFormat="1" ht="409.5">
      <c r="A221" s="181"/>
      <c r="B221" s="182" t="s">
        <v>1121</v>
      </c>
      <c r="C221" s="186" t="s">
        <v>2153</v>
      </c>
      <c r="D221" s="230" t="s">
        <v>2153</v>
      </c>
      <c r="E221" s="182" t="s">
        <v>1090</v>
      </c>
      <c r="F221" s="182" t="str">
        <f ca="1">IF(ISERROR($V221),"",OFFSET('Smelter Look-up'!$E$4,$V221-4,0))</f>
        <v>CID002506</v>
      </c>
      <c r="G221" s="182" t="str">
        <f ca="1">IF(C221=$X$4,IF(ISERROR($V221),"Enter smelter details","RMI"),IF(ISERROR($V221),"",OFFSET('Smelter Look-up'!$F$4,$V221-4,0)))</f>
        <v>RMI</v>
      </c>
      <c r="H221" s="183" t="s">
        <v>16413</v>
      </c>
      <c r="I221" s="184" t="s">
        <v>1708</v>
      </c>
      <c r="J221" s="184" t="s">
        <v>13596</v>
      </c>
      <c r="K221" s="224"/>
      <c r="L221" s="224"/>
      <c r="M221" s="224"/>
      <c r="N221" s="224" t="s">
        <v>16414</v>
      </c>
      <c r="O221" s="224" t="s">
        <v>16415</v>
      </c>
      <c r="P221" s="185"/>
      <c r="Q221" s="225" t="s">
        <v>15868</v>
      </c>
      <c r="R221" s="182" t="str">
        <f ca="1">IF(ISERROR($V221),"",OFFSET('Smelter Look-up'!$C$4,$V221-4,0)&amp;"")</f>
        <v>Jiujiang Zhongao Tantalum &amp; Niobium Co., Ltd.</v>
      </c>
      <c r="S221" s="181" t="str">
        <f t="shared" ca="1" si="29"/>
        <v>CN</v>
      </c>
      <c r="T221" s="181" t="str">
        <f ca="1">IF(B221="","",IF(ISERROR(MATCH($J221,SorP!$B$1:$B$6226,0)),"",INDIRECT("'SorP'!$A$"&amp;MATCH($S221&amp;$J221,SorP!C:C,0))))</f>
        <v>CN-JX</v>
      </c>
      <c r="U221" s="201"/>
      <c r="V221" s="226">
        <f>IF(C221="",NA(),IF(OR(C221="Smelter not listed",C221="Smelter not yet identified"),MATCH($B221&amp;$D221,'Smelter Look-up'!$J:$J,0),MATCH($B221&amp;$C221,'Smelter Look-up'!$J:$J,0)))</f>
        <v>355</v>
      </c>
      <c r="X221" s="227">
        <f t="shared" si="30"/>
        <v>0</v>
      </c>
      <c r="AB221" s="228" t="str">
        <f t="shared" si="31"/>
        <v>TantalumJiujiang Zhongao Tantalum &amp; Niobium Co., Ltd.</v>
      </c>
    </row>
    <row r="222" spans="1:28" s="227" customFormat="1" ht="409.5">
      <c r="A222" s="181"/>
      <c r="B222" s="182" t="s">
        <v>1121</v>
      </c>
      <c r="C222" s="186" t="s">
        <v>2152</v>
      </c>
      <c r="D222" s="230" t="s">
        <v>2152</v>
      </c>
      <c r="E222" s="182" t="s">
        <v>1090</v>
      </c>
      <c r="F222" s="182" t="str">
        <f ca="1">IF(ISERROR($V222),"",OFFSET('Smelter Look-up'!$E$4,$V222-4,0))</f>
        <v>CID002505</v>
      </c>
      <c r="G222" s="182" t="str">
        <f ca="1">IF(C222=$X$4,IF(ISERROR($V222),"Enter smelter details","RMI"),IF(ISERROR($V222),"",OFFSET('Smelter Look-up'!$F$4,$V222-4,0)))</f>
        <v>RMI</v>
      </c>
      <c r="H222" s="183" t="s">
        <v>16416</v>
      </c>
      <c r="I222" s="184" t="s">
        <v>1720</v>
      </c>
      <c r="J222" s="184" t="s">
        <v>13600</v>
      </c>
      <c r="K222" s="224"/>
      <c r="L222" s="224"/>
      <c r="M222" s="224"/>
      <c r="N222" s="224" t="s">
        <v>16417</v>
      </c>
      <c r="O222" s="224" t="s">
        <v>16418</v>
      </c>
      <c r="P222" s="185"/>
      <c r="Q222" s="225" t="s">
        <v>15868</v>
      </c>
      <c r="R222" s="182" t="str">
        <f ca="1">IF(ISERROR($V222),"",OFFSET('Smelter Look-up'!$C$4,$V222-4,0)&amp;"")</f>
        <v>FIR Metals &amp; Resource Ltd.</v>
      </c>
      <c r="S222" s="181" t="str">
        <f t="shared" ca="1" si="29"/>
        <v>CN</v>
      </c>
      <c r="T222" s="181" t="str">
        <f ca="1">IF(B222="","",IF(ISERROR(MATCH($J222,SorP!$B$1:$B$6226,0)),"",INDIRECT("'SorP'!$A$"&amp;MATCH($S222&amp;$J222,SorP!C:C,0))))</f>
        <v>CN-HN</v>
      </c>
      <c r="U222" s="201"/>
      <c r="V222" s="226">
        <f>IF(C222="",NA(),IF(OR(C222="Smelter not listed",C222="Smelter not yet identified"),MATCH($B222&amp;$D222,'Smelter Look-up'!$J:$J,0),MATCH($B222&amp;$C222,'Smelter Look-up'!$J:$J,0)))</f>
        <v>339</v>
      </c>
      <c r="X222" s="227">
        <f t="shared" si="30"/>
        <v>0</v>
      </c>
      <c r="AB222" s="228" t="str">
        <f t="shared" si="31"/>
        <v>TantalumFIR Metals &amp; Resource Ltd.</v>
      </c>
    </row>
    <row r="223" spans="1:28" s="227" customFormat="1" ht="409.5">
      <c r="A223" s="181"/>
      <c r="B223" s="182" t="s">
        <v>1121</v>
      </c>
      <c r="C223" s="186" t="s">
        <v>1383</v>
      </c>
      <c r="D223" s="230" t="s">
        <v>1383</v>
      </c>
      <c r="E223" s="182" t="s">
        <v>2415</v>
      </c>
      <c r="F223" s="182" t="str">
        <f ca="1">IF(ISERROR($V223),"",OFFSET('Smelter Look-up'!$E$4,$V223-4,0))</f>
        <v>CID002504</v>
      </c>
      <c r="G223" s="182" t="str">
        <f ca="1">IF(C223=$X$4,IF(ISERROR($V223),"Enter smelter details","RMI"),IF(ISERROR($V223),"",OFFSET('Smelter Look-up'!$F$4,$V223-4,0)))</f>
        <v>RMI</v>
      </c>
      <c r="H223" s="183" t="s">
        <v>16419</v>
      </c>
      <c r="I223" s="184" t="s">
        <v>15802</v>
      </c>
      <c r="J223" s="184" t="s">
        <v>1729</v>
      </c>
      <c r="K223" s="224"/>
      <c r="L223" s="224"/>
      <c r="M223" s="224"/>
      <c r="N223" s="224" t="s">
        <v>16420</v>
      </c>
      <c r="O223" s="224" t="s">
        <v>16421</v>
      </c>
      <c r="P223" s="185"/>
      <c r="Q223" s="225" t="s">
        <v>15868</v>
      </c>
      <c r="R223" s="182" t="str">
        <f ca="1">IF(ISERROR($V223),"",OFFSET('Smelter Look-up'!$C$4,$V223-4,0)&amp;"")</f>
        <v>D Block Metals, LLC</v>
      </c>
      <c r="S223" s="181" t="str">
        <f t="shared" ca="1" si="29"/>
        <v>US</v>
      </c>
      <c r="T223" s="181" t="str">
        <f ca="1">IF(B223="","",IF(ISERROR(MATCH($J223,SorP!$B$1:$B$6226,0)),"",INDIRECT("'SorP'!$A$"&amp;MATCH($S223&amp;$J223,SorP!C:C,0))))</f>
        <v>US-NC</v>
      </c>
      <c r="U223" s="201"/>
      <c r="V223" s="226">
        <f>IF(C223="",NA(),IF(OR(C223="Smelter not listed",C223="Smelter not yet identified"),MATCH($B223&amp;$D223,'Smelter Look-up'!$J:$J,0),MATCH($B223&amp;$C223,'Smelter Look-up'!$J:$J,0)))</f>
        <v>336</v>
      </c>
      <c r="X223" s="227">
        <f t="shared" si="30"/>
        <v>0</v>
      </c>
      <c r="AB223" s="228" t="str">
        <f t="shared" si="31"/>
        <v>TantalumD Block Metals, LLC</v>
      </c>
    </row>
    <row r="224" spans="1:28" s="227" customFormat="1" ht="409.5">
      <c r="A224" s="181"/>
      <c r="B224" s="182" t="s">
        <v>1121</v>
      </c>
      <c r="C224" s="186" t="s">
        <v>1</v>
      </c>
      <c r="D224" s="230" t="s">
        <v>1</v>
      </c>
      <c r="E224" s="182" t="s">
        <v>1090</v>
      </c>
      <c r="F224" s="182" t="str">
        <f ca="1">IF(ISERROR($V224),"",OFFSET('Smelter Look-up'!$E$4,$V224-4,0))</f>
        <v>CID002492</v>
      </c>
      <c r="G224" s="182" t="str">
        <f ca="1">IF(C224=$X$4,IF(ISERROR($V224),"Enter smelter details","RMI"),IF(ISERROR($V224),"",OFFSET('Smelter Look-up'!$F$4,$V224-4,0)))</f>
        <v>RMI</v>
      </c>
      <c r="H224" s="183" t="s">
        <v>16422</v>
      </c>
      <c r="I224" s="184" t="s">
        <v>1728</v>
      </c>
      <c r="J224" s="184" t="s">
        <v>13600</v>
      </c>
      <c r="K224" s="224"/>
      <c r="L224" s="224"/>
      <c r="M224" s="224"/>
      <c r="N224" s="224" t="s">
        <v>16423</v>
      </c>
      <c r="O224" s="224" t="s">
        <v>16424</v>
      </c>
      <c r="P224" s="185"/>
      <c r="Q224" s="225" t="s">
        <v>15868</v>
      </c>
      <c r="R224" s="182" t="str">
        <f ca="1">IF(ISERROR($V224),"",OFFSET('Smelter Look-up'!$C$4,$V224-4,0)&amp;"")</f>
        <v>Hengyang King Xing Lifeng New Materials Co., Ltd.</v>
      </c>
      <c r="S224" s="181" t="str">
        <f t="shared" ca="1" si="29"/>
        <v>CN</v>
      </c>
      <c r="T224" s="181" t="str">
        <f ca="1">IF(B224="","",IF(ISERROR(MATCH($J224,SorP!$B$1:$B$6226,0)),"",INDIRECT("'SorP'!$A$"&amp;MATCH($S224&amp;$J224,SorP!C:C,0))))</f>
        <v>CN-HN</v>
      </c>
      <c r="U224" s="201"/>
      <c r="V224" s="226">
        <f>IF(C224="",NA(),IF(OR(C224="Smelter not listed",C224="Smelter not yet identified"),MATCH($B224&amp;$D224,'Smelter Look-up'!$J:$J,0),MATCH($B224&amp;$C224,'Smelter Look-up'!$J:$J,0)))</f>
        <v>349</v>
      </c>
      <c r="X224" s="227">
        <f t="shared" si="30"/>
        <v>0</v>
      </c>
      <c r="AB224" s="228" t="str">
        <f t="shared" si="31"/>
        <v>TantalumHengyang King Xing Lifeng New Materials Co., Ltd.</v>
      </c>
    </row>
    <row r="225" spans="1:28" s="227" customFormat="1" ht="409.5">
      <c r="A225" s="181"/>
      <c r="B225" s="182" t="s">
        <v>1121</v>
      </c>
      <c r="C225" s="186" t="s">
        <v>1726</v>
      </c>
      <c r="D225" s="230" t="s">
        <v>1726</v>
      </c>
      <c r="E225" s="182" t="s">
        <v>1099</v>
      </c>
      <c r="F225" s="182" t="str">
        <f ca="1">IF(ISERROR($V225),"",OFFSET('Smelter Look-up'!$E$4,$V225-4,0))</f>
        <v>CID001969</v>
      </c>
      <c r="G225" s="182" t="str">
        <f ca="1">IF(C225=$X$4,IF(ISERROR($V225),"Enter smelter details","RMI"),IF(ISERROR($V225),"",OFFSET('Smelter Look-up'!$F$4,$V225-4,0)))</f>
        <v>RMI</v>
      </c>
      <c r="H225" s="183" t="s">
        <v>16199</v>
      </c>
      <c r="I225" s="184" t="s">
        <v>1598</v>
      </c>
      <c r="J225" s="184" t="s">
        <v>7036</v>
      </c>
      <c r="K225" s="224"/>
      <c r="L225" s="224"/>
      <c r="M225" s="224"/>
      <c r="N225" s="224" t="s">
        <v>16425</v>
      </c>
      <c r="O225" s="224" t="s">
        <v>16426</v>
      </c>
      <c r="P225" s="185"/>
      <c r="Q225" s="225" t="s">
        <v>15868</v>
      </c>
      <c r="R225" s="182" t="str">
        <f ca="1">IF(ISERROR($V225),"",OFFSET('Smelter Look-up'!$C$4,$V225-4,0)&amp;"")</f>
        <v>Ulba Metallurgical Plant JSC</v>
      </c>
      <c r="S225" s="181" t="str">
        <f t="shared" ca="1" si="29"/>
        <v>KZ</v>
      </c>
      <c r="T225" s="181" t="str">
        <f ca="1">IF(B225="","",IF(ISERROR(MATCH($J225,SorP!$B$1:$B$6226,0)),"",INDIRECT("'SorP'!$A$"&amp;MATCH($S225&amp;$J225,SorP!C:C,0))))</f>
        <v>KZ-KAR</v>
      </c>
      <c r="U225" s="201"/>
      <c r="V225" s="226">
        <f>IF(C225="",NA(),IF(OR(C225="Smelter not listed",C225="Smelter not yet identified"),MATCH($B225&amp;$D225,'Smelter Look-up'!$J:$J,0),MATCH($B225&amp;$C225,'Smelter Look-up'!$J:$J,0)))</f>
        <v>390</v>
      </c>
      <c r="X225" s="227">
        <f t="shared" si="30"/>
        <v>0</v>
      </c>
      <c r="AB225" s="228" t="str">
        <f t="shared" si="31"/>
        <v>TantalumUlba Metallurgical Plant JSC</v>
      </c>
    </row>
    <row r="226" spans="1:28" s="227" customFormat="1" ht="409.5">
      <c r="A226" s="181"/>
      <c r="B226" s="182" t="s">
        <v>1121</v>
      </c>
      <c r="C226" s="186" t="s">
        <v>1723</v>
      </c>
      <c r="D226" s="230" t="s">
        <v>1723</v>
      </c>
      <c r="E226" s="182" t="s">
        <v>2415</v>
      </c>
      <c r="F226" s="182" t="str">
        <f ca="1">IF(ISERROR($V226),"",OFFSET('Smelter Look-up'!$E$4,$V226-4,0))</f>
        <v>CID001891</v>
      </c>
      <c r="G226" s="182" t="str">
        <f ca="1">IF(C226=$X$4,IF(ISERROR($V226),"Enter smelter details","RMI"),IF(ISERROR($V226),"",OFFSET('Smelter Look-up'!$F$4,$V226-4,0)))</f>
        <v>RMI</v>
      </c>
      <c r="H226" s="183" t="s">
        <v>16427</v>
      </c>
      <c r="I226" s="184" t="s">
        <v>1724</v>
      </c>
      <c r="J226" s="184" t="s">
        <v>1725</v>
      </c>
      <c r="K226" s="224"/>
      <c r="L226" s="224"/>
      <c r="M226" s="224"/>
      <c r="N226" s="224" t="s">
        <v>16428</v>
      </c>
      <c r="O226" s="224" t="s">
        <v>16429</v>
      </c>
      <c r="P226" s="185"/>
      <c r="Q226" s="225" t="s">
        <v>15868</v>
      </c>
      <c r="R226" s="182" t="str">
        <f ca="1">IF(ISERROR($V226),"",OFFSET('Smelter Look-up'!$C$4,$V226-4,0)&amp;"")</f>
        <v>Telex Metals</v>
      </c>
      <c r="S226" s="181" t="str">
        <f t="shared" ca="1" si="29"/>
        <v>US</v>
      </c>
      <c r="T226" s="181" t="str">
        <f ca="1">IF(B226="","",IF(ISERROR(MATCH($J226,SorP!$B$1:$B$6226,0)),"",INDIRECT("'SorP'!$A$"&amp;MATCH($S226&amp;$J226,SorP!C:C,0))))</f>
        <v>US-PA</v>
      </c>
      <c r="U226" s="201"/>
      <c r="V226" s="226">
        <f>IF(C226="",NA(),IF(OR(C226="Smelter not listed",C226="Smelter not yet identified"),MATCH($B226&amp;$D226,'Smelter Look-up'!$J:$J,0),MATCH($B226&amp;$C226,'Smelter Look-up'!$J:$J,0)))</f>
        <v>388</v>
      </c>
      <c r="X226" s="227">
        <f t="shared" si="30"/>
        <v>0</v>
      </c>
      <c r="AB226" s="228" t="str">
        <f t="shared" si="31"/>
        <v>TantalumTelex Metals</v>
      </c>
    </row>
    <row r="227" spans="1:28" s="227" customFormat="1" ht="409.5">
      <c r="A227" s="181"/>
      <c r="B227" s="182" t="s">
        <v>1121</v>
      </c>
      <c r="C227" s="186" t="s">
        <v>2428</v>
      </c>
      <c r="D227" s="230" t="s">
        <v>2428</v>
      </c>
      <c r="E227" s="182" t="s">
        <v>1098</v>
      </c>
      <c r="F227" s="182" t="str">
        <f ca="1">IF(ISERROR($V227),"",OFFSET('Smelter Look-up'!$E$4,$V227-4,0))</f>
        <v>CID001869</v>
      </c>
      <c r="G227" s="182" t="str">
        <f ca="1">IF(C227=$X$4,IF(ISERROR($V227),"Enter smelter details","RMI"),IF(ISERROR($V227),"",OFFSET('Smelter Look-up'!$F$4,$V227-4,0)))</f>
        <v>RMI</v>
      </c>
      <c r="H227" s="183" t="s">
        <v>16430</v>
      </c>
      <c r="I227" s="184" t="s">
        <v>1722</v>
      </c>
      <c r="J227" s="184" t="s">
        <v>1544</v>
      </c>
      <c r="K227" s="224"/>
      <c r="L227" s="224"/>
      <c r="M227" s="224"/>
      <c r="N227" s="224" t="s">
        <v>16431</v>
      </c>
      <c r="O227" s="224" t="s">
        <v>16432</v>
      </c>
      <c r="P227" s="185"/>
      <c r="Q227" s="225" t="s">
        <v>15868</v>
      </c>
      <c r="R227" s="182" t="str">
        <f ca="1">IF(ISERROR($V227),"",OFFSET('Smelter Look-up'!$C$4,$V227-4,0)&amp;"")</f>
        <v>Taki Chemical Co., Ltd.</v>
      </c>
      <c r="S227" s="181" t="str">
        <f t="shared" ca="1" si="29"/>
        <v>JP</v>
      </c>
      <c r="T227" s="181" t="str">
        <f ca="1">IF(B227="","",IF(ISERROR(MATCH($J227,SorP!$B$1:$B$6226,0)),"",INDIRECT("'SorP'!$A$"&amp;MATCH($S227&amp;$J227,SorP!C:C,0))))</f>
        <v>JP-28</v>
      </c>
      <c r="U227" s="201"/>
      <c r="V227" s="226">
        <f>IF(C227="",NA(),IF(OR(C227="Smelter not listed",C227="Smelter not yet identified"),MATCH($B227&amp;$D227,'Smelter Look-up'!$J:$J,0),MATCH($B227&amp;$C227,'Smelter Look-up'!$J:$J,0)))</f>
        <v>382</v>
      </c>
      <c r="X227" s="227">
        <f t="shared" si="30"/>
        <v>0</v>
      </c>
      <c r="AB227" s="228" t="str">
        <f t="shared" si="31"/>
        <v>TantalumTaki Chemical Co., Ltd.</v>
      </c>
    </row>
    <row r="228" spans="1:28" s="227" customFormat="1" ht="409.5">
      <c r="A228" s="181"/>
      <c r="B228" s="182" t="s">
        <v>1121</v>
      </c>
      <c r="C228" s="186" t="s">
        <v>1366</v>
      </c>
      <c r="D228" s="230" t="s">
        <v>1366</v>
      </c>
      <c r="E228" s="182" t="s">
        <v>873</v>
      </c>
      <c r="F228" s="182" t="str">
        <f ca="1">IF(ISERROR($V228),"",OFFSET('Smelter Look-up'!$E$4,$V228-4,0))</f>
        <v>CID001769</v>
      </c>
      <c r="G228" s="182" t="str">
        <f ca="1">IF(C228=$X$4,IF(ISERROR($V228),"Enter smelter details","RMI"),IF(ISERROR($V228),"",OFFSET('Smelter Look-up'!$F$4,$V228-4,0)))</f>
        <v>RMI</v>
      </c>
      <c r="H228" s="183" t="s">
        <v>16433</v>
      </c>
      <c r="I228" s="184" t="s">
        <v>1721</v>
      </c>
      <c r="J228" s="184" t="s">
        <v>9986</v>
      </c>
      <c r="K228" s="224"/>
      <c r="L228" s="224"/>
      <c r="M228" s="224"/>
      <c r="N228" s="224" t="s">
        <v>16434</v>
      </c>
      <c r="O228" s="224" t="s">
        <v>16435</v>
      </c>
      <c r="P228" s="185"/>
      <c r="Q228" s="225"/>
      <c r="R228" s="182" t="str">
        <f ca="1">IF(ISERROR($V228),"",OFFSET('Smelter Look-up'!$C$4,$V228-4,0)&amp;"")</f>
        <v>Solikamsk Magnesium Works OAO</v>
      </c>
      <c r="S228" s="181" t="str">
        <f t="shared" ca="1" si="29"/>
        <v>RU</v>
      </c>
      <c r="T228" s="181" t="str">
        <f ca="1">IF(B228="","",IF(ISERROR(MATCH($J228,SorP!$B$1:$B$6226,0)),"",INDIRECT("'SorP'!$A$"&amp;MATCH($S228&amp;$J228,SorP!C:C,0))))</f>
        <v>RU-PER</v>
      </c>
      <c r="U228" s="201"/>
      <c r="V228" s="226">
        <f>IF(C228="",NA(),IF(OR(C228="Smelter not listed",C228="Smelter not yet identified"),MATCH($B228&amp;$D228,'Smelter Look-up'!$J:$J,0),MATCH($B228&amp;$C228,'Smelter Look-up'!$J:$J,0)))</f>
        <v>380</v>
      </c>
      <c r="X228" s="227">
        <f t="shared" si="30"/>
        <v>0</v>
      </c>
      <c r="AB228" s="228" t="str">
        <f t="shared" si="31"/>
        <v>TantalumSolikamsk Magnesium Works OAO</v>
      </c>
    </row>
    <row r="229" spans="1:28" s="227" customFormat="1" ht="409.5">
      <c r="A229" s="181"/>
      <c r="B229" s="182" t="s">
        <v>1121</v>
      </c>
      <c r="C229" s="186" t="s">
        <v>13252</v>
      </c>
      <c r="D229" s="230" t="s">
        <v>13252</v>
      </c>
      <c r="E229" s="182" t="s">
        <v>1090</v>
      </c>
      <c r="F229" s="182" t="str">
        <f ca="1">IF(ISERROR($V229),"",OFFSET('Smelter Look-up'!$E$4,$V229-4,0))</f>
        <v>CID001522</v>
      </c>
      <c r="G229" s="182" t="str">
        <f ca="1">IF(C229=$X$4,IF(ISERROR($V229),"Enter smelter details","RMI"),IF(ISERROR($V229),"",OFFSET('Smelter Look-up'!$F$4,$V229-4,0)))</f>
        <v>RMI</v>
      </c>
      <c r="H229" s="183" t="s">
        <v>16416</v>
      </c>
      <c r="I229" s="184" t="s">
        <v>1720</v>
      </c>
      <c r="J229" s="184" t="s">
        <v>13600</v>
      </c>
      <c r="K229" s="224"/>
      <c r="L229" s="224"/>
      <c r="M229" s="224"/>
      <c r="N229" s="224" t="s">
        <v>16436</v>
      </c>
      <c r="O229" s="224" t="s">
        <v>16437</v>
      </c>
      <c r="P229" s="185"/>
      <c r="Q229" s="225" t="s">
        <v>15868</v>
      </c>
      <c r="R229" s="182" t="str">
        <f ca="1">IF(ISERROR($V229),"",OFFSET('Smelter Look-up'!$C$4,$V229-4,0)&amp;"")</f>
        <v>Yanling Jincheng Tantalum &amp; Niobium Co., Ltd.</v>
      </c>
      <c r="S229" s="181" t="str">
        <f t="shared" ca="1" si="29"/>
        <v>CN</v>
      </c>
      <c r="T229" s="181" t="str">
        <f ca="1">IF(B229="","",IF(ISERROR(MATCH($J229,SorP!$B$1:$B$6226,0)),"",INDIRECT("'SorP'!$A$"&amp;MATCH($S229&amp;$J229,SorP!C:C,0))))</f>
        <v>CN-HN</v>
      </c>
      <c r="U229" s="201"/>
      <c r="V229" s="226">
        <f>IF(C229="",NA(),IF(OR(C229="Smelter not listed",C229="Smelter not yet identified"),MATCH($B229&amp;$D229,'Smelter Look-up'!$J:$J,0),MATCH($B229&amp;$C229,'Smelter Look-up'!$J:$J,0)))</f>
        <v>394</v>
      </c>
      <c r="X229" s="227">
        <f t="shared" si="30"/>
        <v>0</v>
      </c>
      <c r="AB229" s="228" t="str">
        <f t="shared" si="31"/>
        <v>TantalumYanling Jincheng Tantalum &amp; Niobium Co., Ltd.</v>
      </c>
    </row>
    <row r="230" spans="1:28" s="227" customFormat="1" ht="409.5">
      <c r="A230" s="181"/>
      <c r="B230" s="182" t="s">
        <v>1121</v>
      </c>
      <c r="C230" s="186" t="s">
        <v>1020</v>
      </c>
      <c r="D230" s="230" t="s">
        <v>1020</v>
      </c>
      <c r="E230" s="182" t="s">
        <v>1090</v>
      </c>
      <c r="F230" s="182" t="str">
        <f ca="1">IF(ISERROR($V230),"",OFFSET('Smelter Look-up'!$E$4,$V230-4,0))</f>
        <v>CID001277</v>
      </c>
      <c r="G230" s="182" t="str">
        <f ca="1">IF(C230=$X$4,IF(ISERROR($V230),"Enter smelter details","RMI"),IF(ISERROR($V230),"",OFFSET('Smelter Look-up'!$F$4,$V230-4,0)))</f>
        <v>RMI</v>
      </c>
      <c r="H230" s="183" t="s">
        <v>16438</v>
      </c>
      <c r="I230" s="184" t="s">
        <v>1718</v>
      </c>
      <c r="J230" s="184" t="s">
        <v>13582</v>
      </c>
      <c r="K230" s="224"/>
      <c r="L230" s="224"/>
      <c r="M230" s="224"/>
      <c r="N230" s="224" t="s">
        <v>16439</v>
      </c>
      <c r="O230" s="224" t="s">
        <v>16440</v>
      </c>
      <c r="P230" s="185"/>
      <c r="Q230" s="225" t="s">
        <v>15868</v>
      </c>
      <c r="R230" s="182" t="str">
        <f ca="1">IF(ISERROR($V230),"",OFFSET('Smelter Look-up'!$C$4,$V230-4,0)&amp;"")</f>
        <v>Ningxia Orient Tantalum Industry Co., Ltd.</v>
      </c>
      <c r="S230" s="181" t="str">
        <f t="shared" ref="S230:S260" ca="1" si="32">IF(B230="","",IF(ISERROR(MATCH($E230,CL,0)),"Unknown",INDIRECT("'C'!$A$"&amp;MATCH($E230,CL,0)+1)))</f>
        <v>CN</v>
      </c>
      <c r="T230" s="181" t="str">
        <f ca="1">IF(B230="","",IF(ISERROR(MATCH($J230,SorP!$B$1:$B$6226,0)),"",INDIRECT("'SorP'!$A$"&amp;MATCH($S230&amp;$J230,SorP!C:C,0))))</f>
        <v>CN-NX</v>
      </c>
      <c r="U230" s="201"/>
      <c r="V230" s="226">
        <f>IF(C230="",NA(),IF(OR(C230="Smelter not listed",C230="Smelter not yet identified"),MATCH($B230&amp;$D230,'Smelter Look-up'!$J:$J,0),MATCH($B230&amp;$C230,'Smelter Look-up'!$J:$J,0)))</f>
        <v>369</v>
      </c>
      <c r="X230" s="227">
        <f t="shared" ref="X230:X260" si="33">IF(AND(C230="Smelter not listed",OR(LEN(D230)=0,LEN(E230)=0)),1,0)</f>
        <v>0</v>
      </c>
      <c r="AB230" s="228" t="str">
        <f t="shared" ref="AB230:AB260" si="34">B230&amp;C230</f>
        <v>TantalumNingxia Orient Tantalum Industry Co., Ltd.</v>
      </c>
    </row>
    <row r="231" spans="1:28" s="227" customFormat="1" ht="409.5">
      <c r="A231" s="181"/>
      <c r="B231" s="182" t="s">
        <v>1121</v>
      </c>
      <c r="C231" s="186" t="s">
        <v>2509</v>
      </c>
      <c r="D231" s="230" t="s">
        <v>2509</v>
      </c>
      <c r="E231" s="182" t="s">
        <v>1093</v>
      </c>
      <c r="F231" s="182" t="str">
        <f ca="1">IF(ISERROR($V231),"",OFFSET('Smelter Look-up'!$E$4,$V231-4,0))</f>
        <v>CID001200</v>
      </c>
      <c r="G231" s="182" t="str">
        <f ca="1">IF(C231=$X$4,IF(ISERROR($V231),"Enter smelter details","RMI"),IF(ISERROR($V231),"",OFFSET('Smelter Look-up'!$F$4,$V231-4,0)))</f>
        <v>RMI</v>
      </c>
      <c r="H231" s="183" t="s">
        <v>16441</v>
      </c>
      <c r="I231" s="184" t="s">
        <v>1716</v>
      </c>
      <c r="J231" s="184" t="s">
        <v>1717</v>
      </c>
      <c r="K231" s="224"/>
      <c r="L231" s="224"/>
      <c r="M231" s="224"/>
      <c r="N231" s="224" t="s">
        <v>16442</v>
      </c>
      <c r="O231" s="224" t="s">
        <v>16443</v>
      </c>
      <c r="P231" s="185"/>
      <c r="Q231" s="225" t="s">
        <v>15868</v>
      </c>
      <c r="R231" s="182" t="str">
        <f ca="1">IF(ISERROR($V231),"",OFFSET('Smelter Look-up'!$C$4,$V231-4,0)&amp;"")</f>
        <v>NPM Silmet AS</v>
      </c>
      <c r="S231" s="181" t="str">
        <f t="shared" ca="1" si="32"/>
        <v>EE</v>
      </c>
      <c r="T231" s="181" t="str">
        <f ca="1">IF(B231="","",IF(ISERROR(MATCH($J231,SorP!$B$1:$B$6226,0)),"",INDIRECT("'SorP'!$A$"&amp;MATCH($S231&amp;$J231,SorP!C:C,0))))</f>
        <v>EE-45</v>
      </c>
      <c r="U231" s="201"/>
      <c r="V231" s="226">
        <f>IF(C231="",NA(),IF(OR(C231="Smelter not listed",C231="Smelter not yet identified"),MATCH($B231&amp;$D231,'Smelter Look-up'!$J:$J,0),MATCH($B231&amp;$C231,'Smelter Look-up'!$J:$J,0)))</f>
        <v>370</v>
      </c>
      <c r="X231" s="227">
        <f t="shared" si="33"/>
        <v>0</v>
      </c>
      <c r="AB231" s="228" t="str">
        <f t="shared" si="34"/>
        <v>TantalumNPM Silmet AS</v>
      </c>
    </row>
    <row r="232" spans="1:28" s="227" customFormat="1" ht="409.5">
      <c r="A232" s="181"/>
      <c r="B232" s="182" t="s">
        <v>1121</v>
      </c>
      <c r="C232" s="186" t="s">
        <v>1218</v>
      </c>
      <c r="D232" s="230" t="s">
        <v>1218</v>
      </c>
      <c r="E232" s="182" t="s">
        <v>1098</v>
      </c>
      <c r="F232" s="182" t="str">
        <f ca="1">IF(ISERROR($V232),"",OFFSET('Smelter Look-up'!$E$4,$V232-4,0))</f>
        <v>CID001192</v>
      </c>
      <c r="G232" s="182" t="str">
        <f ca="1">IF(C232=$X$4,IF(ISERROR($V232),"Enter smelter details","RMI"),IF(ISERROR($V232),"",OFFSET('Smelter Look-up'!$F$4,$V232-4,0)))</f>
        <v>RMI</v>
      </c>
      <c r="H232" s="183" t="s">
        <v>16444</v>
      </c>
      <c r="I232" s="184" t="s">
        <v>1714</v>
      </c>
      <c r="J232" s="184" t="s">
        <v>1715</v>
      </c>
      <c r="K232" s="224"/>
      <c r="L232" s="224"/>
      <c r="M232" s="224"/>
      <c r="N232" s="224" t="s">
        <v>16445</v>
      </c>
      <c r="O232" s="224" t="s">
        <v>16446</v>
      </c>
      <c r="P232" s="185"/>
      <c r="Q232" s="225" t="s">
        <v>15868</v>
      </c>
      <c r="R232" s="182" t="str">
        <f ca="1">IF(ISERROR($V232),"",OFFSET('Smelter Look-up'!$C$4,$V232-4,0)&amp;"")</f>
        <v>Mitsui Mining and Smelting Co., Ltd.</v>
      </c>
      <c r="S232" s="181" t="str">
        <f t="shared" ca="1" si="32"/>
        <v>JP</v>
      </c>
      <c r="T232" s="181" t="str">
        <f ca="1">IF(B232="","",IF(ISERROR(MATCH($J232,SorP!$B$1:$B$6226,0)),"",INDIRECT("'SorP'!$A$"&amp;MATCH($S232&amp;$J232,SorP!C:C,0))))</f>
        <v>JP-40</v>
      </c>
      <c r="U232" s="201"/>
      <c r="V232" s="226">
        <f>IF(C232="",NA(),IF(OR(C232="Smelter not listed",C232="Smelter not yet identified"),MATCH($B232&amp;$D232,'Smelter Look-up'!$J:$J,0),MATCH($B232&amp;$C232,'Smelter Look-up'!$J:$J,0)))</f>
        <v>366</v>
      </c>
      <c r="X232" s="227">
        <f t="shared" si="33"/>
        <v>0</v>
      </c>
      <c r="AB232" s="228" t="str">
        <f t="shared" si="34"/>
        <v>TantalumMitsui Mining and Smelting Co., Ltd.</v>
      </c>
    </row>
    <row r="233" spans="1:28" s="227" customFormat="1" ht="409.5">
      <c r="A233" s="181"/>
      <c r="B233" s="182" t="s">
        <v>1121</v>
      </c>
      <c r="C233" s="186" t="s">
        <v>12408</v>
      </c>
      <c r="D233" s="230" t="s">
        <v>12408</v>
      </c>
      <c r="E233" s="182" t="s">
        <v>1086</v>
      </c>
      <c r="F233" s="182" t="str">
        <f ca="1">IF(ISERROR($V233),"",OFFSET('Smelter Look-up'!$E$4,$V233-4,0))</f>
        <v>CID001175</v>
      </c>
      <c r="G233" s="182" t="str">
        <f ca="1">IF(C233=$X$4,IF(ISERROR($V233),"Enter smelter details","RMI"),IF(ISERROR($V233),"",OFFSET('Smelter Look-up'!$F$4,$V233-4,0)))</f>
        <v>RMI</v>
      </c>
      <c r="H233" s="183" t="s">
        <v>16447</v>
      </c>
      <c r="I233" s="184" t="s">
        <v>1712</v>
      </c>
      <c r="J233" s="184" t="s">
        <v>1713</v>
      </c>
      <c r="K233" s="224"/>
      <c r="L233" s="224"/>
      <c r="M233" s="224"/>
      <c r="N233" s="224" t="s">
        <v>16448</v>
      </c>
      <c r="O233" s="224" t="s">
        <v>16449</v>
      </c>
      <c r="P233" s="185"/>
      <c r="Q233" s="225" t="s">
        <v>15868</v>
      </c>
      <c r="R233" s="182" t="str">
        <f ca="1">IF(ISERROR($V233),"",OFFSET('Smelter Look-up'!$C$4,$V233-4,0)&amp;"")</f>
        <v>Mineracao Taboca S.A.</v>
      </c>
      <c r="S233" s="181" t="str">
        <f t="shared" ca="1" si="32"/>
        <v>BR</v>
      </c>
      <c r="T233" s="181" t="str">
        <f ca="1">IF(B233="","",IF(ISERROR(MATCH($J233,SorP!$B$1:$B$6226,0)),"",INDIRECT("'SorP'!$A$"&amp;MATCH($S233&amp;$J233,SorP!C:C,0))))</f>
        <v>BR-AM</v>
      </c>
      <c r="U233" s="201"/>
      <c r="V233" s="226">
        <f>IF(C233="",NA(),IF(OR(C233="Smelter not listed",C233="Smelter not yet identified"),MATCH($B233&amp;$D233,'Smelter Look-up'!$J:$J,0),MATCH($B233&amp;$C233,'Smelter Look-up'!$J:$J,0)))</f>
        <v>362</v>
      </c>
      <c r="X233" s="227">
        <f t="shared" si="33"/>
        <v>0</v>
      </c>
      <c r="AB233" s="228" t="str">
        <f t="shared" si="34"/>
        <v>TantalumMineracao Taboca S.A.</v>
      </c>
    </row>
    <row r="234" spans="1:28" s="227" customFormat="1" ht="409.5">
      <c r="A234" s="181"/>
      <c r="B234" s="182" t="s">
        <v>1121</v>
      </c>
      <c r="C234" s="186" t="s">
        <v>2136</v>
      </c>
      <c r="D234" s="230" t="s">
        <v>2136</v>
      </c>
      <c r="E234" s="182" t="s">
        <v>1096</v>
      </c>
      <c r="F234" s="182" t="str">
        <f ca="1">IF(ISERROR($V234),"",OFFSET('Smelter Look-up'!$E$4,$V234-4,0))</f>
        <v>CID001163</v>
      </c>
      <c r="G234" s="182" t="str">
        <f ca="1">IF(C234=$X$4,IF(ISERROR($V234),"Enter smelter details","RMI"),IF(ISERROR($V234),"",OFFSET('Smelter Look-up'!$F$4,$V234-4,0)))</f>
        <v>RMI</v>
      </c>
      <c r="H234" s="183" t="s">
        <v>16450</v>
      </c>
      <c r="I234" s="184" t="s">
        <v>1710</v>
      </c>
      <c r="J234" s="184" t="s">
        <v>15410</v>
      </c>
      <c r="K234" s="224"/>
      <c r="L234" s="224"/>
      <c r="M234" s="224"/>
      <c r="N234" s="224" t="s">
        <v>16451</v>
      </c>
      <c r="O234" s="224" t="s">
        <v>16452</v>
      </c>
      <c r="P234" s="185"/>
      <c r="Q234" s="225" t="s">
        <v>15868</v>
      </c>
      <c r="R234" s="182" t="str">
        <f ca="1">IF(ISERROR($V234),"",OFFSET('Smelter Look-up'!$C$4,$V234-4,0)&amp;"")</f>
        <v>Metallurgical Products India Pvt., Ltd.</v>
      </c>
      <c r="S234" s="181" t="str">
        <f t="shared" ca="1" si="32"/>
        <v>IN</v>
      </c>
      <c r="T234" s="181" t="str">
        <f ca="1">IF(B234="","",IF(ISERROR(MATCH($J234,SorP!$B$1:$B$6226,0)),"",INDIRECT("'SorP'!$A$"&amp;MATCH($S234&amp;$J234,SorP!C:C,0))))</f>
        <v>IN-MH</v>
      </c>
      <c r="U234" s="201"/>
      <c r="V234" s="226">
        <f>IF(C234="",NA(),IF(OR(C234="Smelter not listed",C234="Smelter not yet identified"),MATCH($B234&amp;$D234,'Smelter Look-up'!$J:$J,0),MATCH($B234&amp;$C234,'Smelter Look-up'!$J:$J,0)))</f>
        <v>361</v>
      </c>
      <c r="X234" s="227">
        <f t="shared" si="33"/>
        <v>0</v>
      </c>
      <c r="AB234" s="228" t="str">
        <f t="shared" si="34"/>
        <v>TantalumMetallurgical Products India Pvt., Ltd.</v>
      </c>
    </row>
    <row r="235" spans="1:28" s="227" customFormat="1" ht="409.5">
      <c r="A235" s="181"/>
      <c r="B235" s="182" t="s">
        <v>1121</v>
      </c>
      <c r="C235" s="186" t="s">
        <v>15431</v>
      </c>
      <c r="D235" s="230" t="s">
        <v>15431</v>
      </c>
      <c r="E235" s="182" t="s">
        <v>1086</v>
      </c>
      <c r="F235" s="182" t="str">
        <f ca="1">IF(ISERROR($V235),"",OFFSET('Smelter Look-up'!$E$4,$V235-4,0))</f>
        <v>CID001076</v>
      </c>
      <c r="G235" s="182" t="str">
        <f ca="1">IF(C235=$X$4,IF(ISERROR($V235),"Enter smelter details","RMI"),IF(ISERROR($V235),"",OFFSET('Smelter Look-up'!$F$4,$V235-4,0)))</f>
        <v>RMI</v>
      </c>
      <c r="H235" s="183" t="s">
        <v>16453</v>
      </c>
      <c r="I235" s="184" t="s">
        <v>1709</v>
      </c>
      <c r="J235" s="184" t="s">
        <v>1540</v>
      </c>
      <c r="K235" s="224"/>
      <c r="L235" s="224"/>
      <c r="M235" s="224"/>
      <c r="N235" s="224" t="s">
        <v>16454</v>
      </c>
      <c r="O235" s="224" t="s">
        <v>16455</v>
      </c>
      <c r="P235" s="185"/>
      <c r="Q235" s="225" t="s">
        <v>15868</v>
      </c>
      <c r="R235" s="182" t="str">
        <f ca="1">IF(ISERROR($V235),"",OFFSET('Smelter Look-up'!$C$4,$V235-4,0)&amp;"")</f>
        <v>AMG Brasil</v>
      </c>
      <c r="S235" s="181" t="str">
        <f t="shared" ca="1" si="32"/>
        <v>BR</v>
      </c>
      <c r="T235" s="181" t="str">
        <f ca="1">IF(B235="","",IF(ISERROR(MATCH($J235,SorP!$B$1:$B$6226,0)),"",INDIRECT("'SorP'!$A$"&amp;MATCH($S235&amp;$J235,SorP!C:C,0))))</f>
        <v>BR-MG</v>
      </c>
      <c r="U235" s="201"/>
      <c r="V235" s="226">
        <f>IF(C235="",NA(),IF(OR(C235="Smelter not listed",C235="Smelter not yet identified"),MATCH($B235&amp;$D235,'Smelter Look-up'!$J:$J,0),MATCH($B235&amp;$C235,'Smelter Look-up'!$J:$J,0)))</f>
        <v>334</v>
      </c>
      <c r="X235" s="227">
        <f t="shared" si="33"/>
        <v>0</v>
      </c>
      <c r="AB235" s="228" t="str">
        <f t="shared" si="34"/>
        <v>TantalumAMG Brasil</v>
      </c>
    </row>
    <row r="236" spans="1:28" s="227" customFormat="1" ht="409.5">
      <c r="A236" s="181"/>
      <c r="B236" s="182" t="s">
        <v>1121</v>
      </c>
      <c r="C236" s="186" t="s">
        <v>44</v>
      </c>
      <c r="D236" s="230" t="s">
        <v>44</v>
      </c>
      <c r="E236" s="182" t="s">
        <v>1090</v>
      </c>
      <c r="F236" s="182" t="str">
        <f ca="1">IF(ISERROR($V236),"",OFFSET('Smelter Look-up'!$E$4,$V236-4,0))</f>
        <v>CID000917</v>
      </c>
      <c r="G236" s="182" t="str">
        <f ca="1">IF(C236=$X$4,IF(ISERROR($V236),"Enter smelter details","RMI"),IF(ISERROR($V236),"",OFFSET('Smelter Look-up'!$F$4,$V236-4,0)))</f>
        <v>RMI</v>
      </c>
      <c r="H236" s="183" t="s">
        <v>16413</v>
      </c>
      <c r="I236" s="184" t="s">
        <v>1708</v>
      </c>
      <c r="J236" s="184" t="s">
        <v>13596</v>
      </c>
      <c r="K236" s="224"/>
      <c r="L236" s="224"/>
      <c r="M236" s="224"/>
      <c r="N236" s="224" t="s">
        <v>16456</v>
      </c>
      <c r="O236" s="224" t="s">
        <v>16457</v>
      </c>
      <c r="P236" s="185"/>
      <c r="Q236" s="225" t="s">
        <v>15868</v>
      </c>
      <c r="R236" s="182" t="str">
        <f ca="1">IF(ISERROR($V236),"",OFFSET('Smelter Look-up'!$C$4,$V236-4,0)&amp;"")</f>
        <v>Jiujiang Tanbre Co., Ltd.</v>
      </c>
      <c r="S236" s="181" t="str">
        <f t="shared" ca="1" si="32"/>
        <v>CN</v>
      </c>
      <c r="T236" s="181" t="str">
        <f ca="1">IF(B236="","",IF(ISERROR(MATCH($J236,SorP!$B$1:$B$6226,0)),"",INDIRECT("'SorP'!$A$"&amp;MATCH($S236&amp;$J236,SorP!C:C,0))))</f>
        <v>CN-JX</v>
      </c>
      <c r="U236" s="201"/>
      <c r="V236" s="226">
        <f>IF(C236="",NA(),IF(OR(C236="Smelter not listed",C236="Smelter not yet identified"),MATCH($B236&amp;$D236,'Smelter Look-up'!$J:$J,0),MATCH($B236&amp;$C236,'Smelter Look-up'!$J:$J,0)))</f>
        <v>354</v>
      </c>
      <c r="X236" s="227">
        <f t="shared" si="33"/>
        <v>0</v>
      </c>
      <c r="AB236" s="228" t="str">
        <f t="shared" si="34"/>
        <v>TantalumJiujiang Tanbre Co., Ltd.</v>
      </c>
    </row>
    <row r="237" spans="1:28" s="227" customFormat="1" ht="409.5">
      <c r="A237" s="181"/>
      <c r="B237" s="182" t="s">
        <v>1121</v>
      </c>
      <c r="C237" s="186" t="s">
        <v>2</v>
      </c>
      <c r="D237" s="230" t="s">
        <v>2</v>
      </c>
      <c r="E237" s="182" t="s">
        <v>1090</v>
      </c>
      <c r="F237" s="182" t="str">
        <f ca="1">IF(ISERROR($V237),"",OFFSET('Smelter Look-up'!$E$4,$V237-4,0))</f>
        <v>CID000914</v>
      </c>
      <c r="G237" s="182" t="str">
        <f ca="1">IF(C237=$X$4,IF(ISERROR($V237),"Enter smelter details","RMI"),IF(ISERROR($V237),"",OFFSET('Smelter Look-up'!$F$4,$V237-4,0)))</f>
        <v>RMI</v>
      </c>
      <c r="H237" s="183" t="s">
        <v>16413</v>
      </c>
      <c r="I237" s="184" t="s">
        <v>1708</v>
      </c>
      <c r="J237" s="184" t="s">
        <v>13596</v>
      </c>
      <c r="K237" s="224"/>
      <c r="L237" s="224"/>
      <c r="M237" s="224"/>
      <c r="N237" s="224" t="s">
        <v>16458</v>
      </c>
      <c r="O237" s="224" t="s">
        <v>16459</v>
      </c>
      <c r="P237" s="185"/>
      <c r="Q237" s="225" t="s">
        <v>15868</v>
      </c>
      <c r="R237" s="182" t="str">
        <f ca="1">IF(ISERROR($V237),"",OFFSET('Smelter Look-up'!$C$4,$V237-4,0)&amp;"")</f>
        <v>JiuJiang JinXin Nonferrous Metals Co., Ltd.</v>
      </c>
      <c r="S237" s="181" t="str">
        <f t="shared" ca="1" si="32"/>
        <v>CN</v>
      </c>
      <c r="T237" s="181" t="str">
        <f ca="1">IF(B237="","",IF(ISERROR(MATCH($J237,SorP!$B$1:$B$6226,0)),"",INDIRECT("'SorP'!$A$"&amp;MATCH($S237&amp;$J237,SorP!C:C,0))))</f>
        <v>CN-JX</v>
      </c>
      <c r="U237" s="201"/>
      <c r="V237" s="226">
        <f>IF(C237="",NA(),IF(OR(C237="Smelter not listed",C237="Smelter not yet identified"),MATCH($B237&amp;$D237,'Smelter Look-up'!$J:$J,0),MATCH($B237&amp;$C237,'Smelter Look-up'!$J:$J,0)))</f>
        <v>352</v>
      </c>
      <c r="X237" s="227">
        <f t="shared" si="33"/>
        <v>0</v>
      </c>
      <c r="AB237" s="228" t="str">
        <f t="shared" si="34"/>
        <v>TantalumJiuJiang JinXin Nonferrous Metals Co., Ltd.</v>
      </c>
    </row>
    <row r="238" spans="1:28" s="227" customFormat="1" ht="409.5">
      <c r="A238" s="181"/>
      <c r="B238" s="182" t="s">
        <v>1121</v>
      </c>
      <c r="C238" s="186" t="s">
        <v>15047</v>
      </c>
      <c r="D238" s="230" t="s">
        <v>15047</v>
      </c>
      <c r="E238" s="182" t="s">
        <v>1090</v>
      </c>
      <c r="F238" s="182" t="str">
        <f ca="1">IF(ISERROR($V238),"",OFFSET('Smelter Look-up'!$E$4,$V238-4,0))</f>
        <v>CID000616</v>
      </c>
      <c r="G238" s="182" t="str">
        <f ca="1">IF(C238=$X$4,IF(ISERROR($V238),"Enter smelter details","RMI"),IF(ISERROR($V238),"",OFFSET('Smelter Look-up'!$F$4,$V238-4,0)))</f>
        <v>RMI</v>
      </c>
      <c r="H238" s="183" t="s">
        <v>16460</v>
      </c>
      <c r="I238" s="184" t="s">
        <v>1707</v>
      </c>
      <c r="J238" s="184" t="s">
        <v>13601</v>
      </c>
      <c r="K238" s="224"/>
      <c r="L238" s="224"/>
      <c r="M238" s="224"/>
      <c r="N238" s="224" t="s">
        <v>16461</v>
      </c>
      <c r="O238" s="224" t="s">
        <v>16462</v>
      </c>
      <c r="P238" s="185"/>
      <c r="Q238" s="225" t="s">
        <v>15868</v>
      </c>
      <c r="R238" s="182" t="str">
        <f ca="1">IF(ISERROR($V238),"",OFFSET('Smelter Look-up'!$C$4,$V238-4,0)&amp;"")</f>
        <v>XIMEI RESOURCES (GUANGDONG) LIMITED</v>
      </c>
      <c r="S238" s="181" t="str">
        <f t="shared" ca="1" si="32"/>
        <v>CN</v>
      </c>
      <c r="T238" s="181" t="str">
        <f ca="1">IF(B238="","",IF(ISERROR(MATCH($J238,SorP!$B$1:$B$6226,0)),"",INDIRECT("'SorP'!$A$"&amp;MATCH($S238&amp;$J238,SorP!C:C,0))))</f>
        <v>CN-GD</v>
      </c>
      <c r="U238" s="201"/>
      <c r="V238" s="226">
        <f>IF(C238="",NA(),IF(OR(C238="Smelter not listed",C238="Smelter not yet identified"),MATCH($B238&amp;$D238,'Smelter Look-up'!$J:$J,0),MATCH($B238&amp;$C238,'Smelter Look-up'!$J:$J,0)))</f>
        <v>391</v>
      </c>
      <c r="X238" s="227">
        <f t="shared" si="33"/>
        <v>0</v>
      </c>
      <c r="AB238" s="228" t="str">
        <f t="shared" si="34"/>
        <v>TantalumXIMEI RESOURCES (GUANGDONG) LIMITED</v>
      </c>
    </row>
    <row r="239" spans="1:28" s="227" customFormat="1" ht="409.5">
      <c r="A239" s="181"/>
      <c r="B239" s="182" t="s">
        <v>1121</v>
      </c>
      <c r="C239" s="186" t="s">
        <v>43</v>
      </c>
      <c r="D239" s="230" t="s">
        <v>43</v>
      </c>
      <c r="E239" s="182" t="s">
        <v>1090</v>
      </c>
      <c r="F239" s="182" t="str">
        <f ca="1">IF(ISERROR($V239),"",OFFSET('Smelter Look-up'!$E$4,$V239-4,0))</f>
        <v>CID000460</v>
      </c>
      <c r="G239" s="182" t="str">
        <f ca="1">IF(C239=$X$4,IF(ISERROR($V239),"Enter smelter details","RMI"),IF(ISERROR($V239),"",OFFSET('Smelter Look-up'!$F$4,$V239-4,0)))</f>
        <v>RMI</v>
      </c>
      <c r="H239" s="183" t="s">
        <v>16463</v>
      </c>
      <c r="I239" s="184" t="s">
        <v>1705</v>
      </c>
      <c r="J239" s="184" t="s">
        <v>13601</v>
      </c>
      <c r="K239" s="224"/>
      <c r="L239" s="224"/>
      <c r="M239" s="224"/>
      <c r="N239" s="224" t="s">
        <v>16464</v>
      </c>
      <c r="O239" s="224" t="s">
        <v>16465</v>
      </c>
      <c r="P239" s="185"/>
      <c r="Q239" s="225" t="s">
        <v>15868</v>
      </c>
      <c r="R239" s="182" t="str">
        <f ca="1">IF(ISERROR($V239),"",OFFSET('Smelter Look-up'!$C$4,$V239-4,0)&amp;"")</f>
        <v>F&amp;X Electro-Materials Ltd.</v>
      </c>
      <c r="S239" s="181" t="str">
        <f t="shared" ca="1" si="32"/>
        <v>CN</v>
      </c>
      <c r="T239" s="181" t="str">
        <f ca="1">IF(B239="","",IF(ISERROR(MATCH($J239,SorP!$B$1:$B$6226,0)),"",INDIRECT("'SorP'!$A$"&amp;MATCH($S239&amp;$J239,SorP!C:C,0))))</f>
        <v>CN-GD</v>
      </c>
      <c r="U239" s="201"/>
      <c r="V239" s="226">
        <f>IF(C239="",NA(),IF(OR(C239="Smelter not listed",C239="Smelter not yet identified"),MATCH($B239&amp;$D239,'Smelter Look-up'!$J:$J,0),MATCH($B239&amp;$C239,'Smelter Look-up'!$J:$J,0)))</f>
        <v>338</v>
      </c>
      <c r="X239" s="227">
        <f t="shared" si="33"/>
        <v>0</v>
      </c>
      <c r="AB239" s="228" t="str">
        <f t="shared" si="34"/>
        <v>TantalumF&amp;X Electro-Materials Ltd.</v>
      </c>
    </row>
    <row r="240" spans="1:28" s="227" customFormat="1" ht="409.5">
      <c r="A240" s="181"/>
      <c r="B240" s="182" t="s">
        <v>1121</v>
      </c>
      <c r="C240" s="186" t="s">
        <v>15800</v>
      </c>
      <c r="D240" s="230" t="s">
        <v>15800</v>
      </c>
      <c r="E240" s="182" t="s">
        <v>1090</v>
      </c>
      <c r="F240" s="182" t="str">
        <f ca="1">IF(ISERROR($V240),"",OFFSET('Smelter Look-up'!$E$4,$V240-4,0))</f>
        <v>CID000291</v>
      </c>
      <c r="G240" s="182" t="str">
        <f ca="1">IF(C240=$X$4,IF(ISERROR($V240),"Enter smelter details","RMI"),IF(ISERROR($V240),"",OFFSET('Smelter Look-up'!$F$4,$V240-4,0)))</f>
        <v>RMI</v>
      </c>
      <c r="H240" s="183" t="s">
        <v>16460</v>
      </c>
      <c r="I240" s="184" t="s">
        <v>1707</v>
      </c>
      <c r="J240" s="184" t="s">
        <v>13601</v>
      </c>
      <c r="K240" s="224"/>
      <c r="L240" s="224"/>
      <c r="M240" s="224"/>
      <c r="N240" s="224" t="s">
        <v>16466</v>
      </c>
      <c r="O240" s="224" t="s">
        <v>16467</v>
      </c>
      <c r="P240" s="185"/>
      <c r="Q240" s="225" t="s">
        <v>15868</v>
      </c>
      <c r="R240" s="182" t="str">
        <f ca="1">IF(ISERROR($V240),"",OFFSET('Smelter Look-up'!$C$4,$V240-4,0)&amp;"")</f>
        <v>Guangdong Rising Rare Metals-EO Materials Ltd.</v>
      </c>
      <c r="S240" s="181" t="str">
        <f t="shared" ca="1" si="32"/>
        <v>CN</v>
      </c>
      <c r="T240" s="181" t="str">
        <f ca="1">IF(B240="","",IF(ISERROR(MATCH($J240,SorP!$B$1:$B$6226,0)),"",INDIRECT("'SorP'!$A$"&amp;MATCH($S240&amp;$J240,SorP!C:C,0))))</f>
        <v>CN-GD</v>
      </c>
      <c r="U240" s="201"/>
      <c r="V240" s="226">
        <f>IF(C240="",NA(),IF(OR(C240="Smelter not listed",C240="Smelter not yet identified"),MATCH($B240&amp;$D240,'Smelter Look-up'!$J:$J,0),MATCH($B240&amp;$C240,'Smelter Look-up'!$J:$J,0)))</f>
        <v>342</v>
      </c>
      <c r="X240" s="227">
        <f t="shared" si="33"/>
        <v>0</v>
      </c>
      <c r="AB240" s="228" t="str">
        <f t="shared" si="34"/>
        <v>TantalumGuangdong Rising Rare Metals-EO Materials Ltd.</v>
      </c>
    </row>
    <row r="241" spans="1:28" s="227" customFormat="1" ht="51">
      <c r="A241" s="181"/>
      <c r="B241" s="182" t="s">
        <v>1121</v>
      </c>
      <c r="C241" s="186" t="s">
        <v>1834</v>
      </c>
      <c r="D241" s="230" t="s">
        <v>16468</v>
      </c>
      <c r="E241" s="182" t="s">
        <v>2415</v>
      </c>
      <c r="F241" s="182"/>
      <c r="G241" s="182"/>
      <c r="H241" s="183"/>
      <c r="I241" s="184"/>
      <c r="J241" s="184"/>
      <c r="K241" s="224"/>
      <c r="L241" s="224"/>
      <c r="M241" s="224"/>
      <c r="N241" s="224"/>
      <c r="O241" s="224"/>
      <c r="P241" s="185"/>
      <c r="Q241" s="225"/>
      <c r="R241" s="182" t="str">
        <f ca="1">IF(ISERROR($V241),"",OFFSET('Smelter Look-up'!$C$4,$V241-4,0)&amp;"")</f>
        <v/>
      </c>
      <c r="S241" s="181" t="str">
        <f t="shared" ca="1" si="32"/>
        <v>US</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si="33"/>
        <v>0</v>
      </c>
      <c r="AB241" s="228" t="str">
        <f t="shared" si="34"/>
        <v>TantalumSmelter not listed</v>
      </c>
    </row>
    <row r="242" spans="1:28" s="227" customFormat="1" ht="51">
      <c r="A242" s="181"/>
      <c r="B242" s="182" t="s">
        <v>1121</v>
      </c>
      <c r="C242" s="186" t="s">
        <v>1834</v>
      </c>
      <c r="D242" s="230" t="s">
        <v>16469</v>
      </c>
      <c r="E242" s="182" t="s">
        <v>1090</v>
      </c>
      <c r="F242" s="182"/>
      <c r="G242" s="182"/>
      <c r="H242" s="183"/>
      <c r="I242" s="184"/>
      <c r="J242" s="184"/>
      <c r="K242" s="224"/>
      <c r="L242" s="224"/>
      <c r="M242" s="224"/>
      <c r="N242" s="224"/>
      <c r="O242" s="224" t="s">
        <v>15867</v>
      </c>
      <c r="P242" s="185"/>
      <c r="Q242" s="225"/>
      <c r="R242" s="182" t="str">
        <f ca="1">IF(ISERROR($V242),"",OFFSET('Smelter Look-up'!$C$4,$V242-4,0)&amp;"")</f>
        <v/>
      </c>
      <c r="S242" s="181" t="str">
        <f t="shared" ca="1" si="32"/>
        <v>CN</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si="33"/>
        <v>0</v>
      </c>
      <c r="AB242" s="228" t="str">
        <f t="shared" si="34"/>
        <v>TantalumSmelter not listed</v>
      </c>
    </row>
    <row r="243" spans="1:28" s="227" customFormat="1" ht="165.75">
      <c r="A243" s="181"/>
      <c r="B243" s="182" t="s">
        <v>1120</v>
      </c>
      <c r="C243" s="186" t="s">
        <v>15812</v>
      </c>
      <c r="D243" s="230" t="s">
        <v>15812</v>
      </c>
      <c r="E243" s="182" t="s">
        <v>1090</v>
      </c>
      <c r="F243" s="182" t="str">
        <f ca="1">IF(ISERROR($V243),"",OFFSET('Smelter Look-up'!$E$4,$V243-4,0))</f>
        <v>CID004796</v>
      </c>
      <c r="G243" s="182" t="str">
        <f ca="1">IF(C243=$X$4,IF(ISERROR($V243),"Enter smelter details","RMI"),IF(ISERROR($V243),"",OFFSET('Smelter Look-up'!$F$4,$V243-4,0)))</f>
        <v>RMI</v>
      </c>
      <c r="H243" s="183"/>
      <c r="I243" s="184" t="s">
        <v>15475</v>
      </c>
      <c r="J243" s="184" t="s">
        <v>13596</v>
      </c>
      <c r="K243" s="224"/>
      <c r="L243" s="224"/>
      <c r="M243" s="224"/>
      <c r="N243" s="224"/>
      <c r="O243" s="224" t="s">
        <v>15867</v>
      </c>
      <c r="P243" s="185"/>
      <c r="Q243" s="225"/>
      <c r="R243" s="182" t="str">
        <f ca="1">IF(ISERROR($V243),"",OFFSET('Smelter Look-up'!$C$4,$V243-4,0)&amp;"")</f>
        <v>Longnan Chuangyue Environmental Protection Technology Development Co., Ltd</v>
      </c>
      <c r="S243" s="181" t="str">
        <f t="shared" ca="1" si="32"/>
        <v>CN</v>
      </c>
      <c r="T243" s="181" t="str">
        <f ca="1">IF(B243="","",IF(ISERROR(MATCH($J243,SorP!$B$1:$B$6226,0)),"",INDIRECT("'SorP'!$A$"&amp;MATCH($S243&amp;$J243,SorP!C:C,0))))</f>
        <v>CN-JX</v>
      </c>
      <c r="U243" s="201"/>
      <c r="V243" s="226">
        <f>IF(C243="",NA(),IF(OR(C243="Smelter not listed",C243="Smelter not yet identified"),MATCH($B243&amp;$D243,'Smelter Look-up'!$J:$J,0),MATCH($B243&amp;$C243,'Smelter Look-up'!$J:$J,0)))</f>
        <v>470</v>
      </c>
      <c r="X243" s="227">
        <f t="shared" si="33"/>
        <v>0</v>
      </c>
      <c r="AB243" s="228" t="str">
        <f t="shared" si="34"/>
        <v>TinLongnan Chuangyue Environmental Protection Technology Development Co., Ltd</v>
      </c>
    </row>
    <row r="244" spans="1:28" s="227" customFormat="1" ht="102">
      <c r="A244" s="181"/>
      <c r="B244" s="182" t="s">
        <v>1120</v>
      </c>
      <c r="C244" s="186" t="s">
        <v>15808</v>
      </c>
      <c r="D244" s="230" t="s">
        <v>15808</v>
      </c>
      <c r="E244" s="182" t="s">
        <v>1083</v>
      </c>
      <c r="F244" s="182" t="str">
        <f ca="1">IF(ISERROR($V244),"",OFFSET('Smelter Look-up'!$E$4,$V244-4,0))</f>
        <v>CID004754</v>
      </c>
      <c r="G244" s="182" t="str">
        <f ca="1">IF(C244=$X$4,IF(ISERROR($V244),"Enter smelter details","RMI"),IF(ISERROR($V244),"",OFFSET('Smelter Look-up'!$F$4,$V244-4,0)))</f>
        <v>RMI</v>
      </c>
      <c r="H244" s="183" t="s">
        <v>16470</v>
      </c>
      <c r="I244" s="184" t="s">
        <v>15827</v>
      </c>
      <c r="J244" s="184" t="s">
        <v>1672</v>
      </c>
      <c r="K244" s="224"/>
      <c r="L244" s="224"/>
      <c r="M244" s="224"/>
      <c r="N244" s="224"/>
      <c r="O244" s="224" t="s">
        <v>15867</v>
      </c>
      <c r="P244" s="185"/>
      <c r="Q244" s="225" t="s">
        <v>15868</v>
      </c>
      <c r="R244" s="182" t="str">
        <f ca="1">IF(ISERROR($V244),"",OFFSET('Smelter Look-up'!$C$4,$V244-4,0)&amp;"")</f>
        <v>Global Advanced Metals Greenbushes Pty Ltd.</v>
      </c>
      <c r="S244" s="181" t="str">
        <f t="shared" ca="1" si="32"/>
        <v>AU</v>
      </c>
      <c r="T244" s="181" t="str">
        <f ca="1">IF(B244="","",IF(ISERROR(MATCH($J244,SorP!$B$1:$B$6226,0)),"",INDIRECT("'SorP'!$A$"&amp;MATCH($S244&amp;$J244,SorP!C:C,0))))</f>
        <v>AU-WA</v>
      </c>
      <c r="U244" s="201"/>
      <c r="V244" s="226">
        <f>IF(C244="",NA(),IF(OR(C244="Smelter not listed",C244="Smelter not yet identified"),MATCH($B244&amp;$D244,'Smelter Look-up'!$J:$J,0),MATCH($B244&amp;$C244,'Smelter Look-up'!$J:$J,0)))</f>
        <v>452</v>
      </c>
      <c r="X244" s="227">
        <f t="shared" si="33"/>
        <v>0</v>
      </c>
      <c r="AB244" s="228" t="str">
        <f t="shared" si="34"/>
        <v>TinGlobal Advanced Metals Greenbushes Pty Ltd.</v>
      </c>
    </row>
    <row r="245" spans="1:28" s="227" customFormat="1" ht="76.5">
      <c r="A245" s="181"/>
      <c r="B245" s="182" t="s">
        <v>1120</v>
      </c>
      <c r="C245" s="186" t="s">
        <v>15825</v>
      </c>
      <c r="D245" s="230" t="s">
        <v>15825</v>
      </c>
      <c r="E245" s="182" t="s">
        <v>880</v>
      </c>
      <c r="F245" s="182" t="str">
        <f ca="1">IF(ISERROR($V245),"",OFFSET('Smelter Look-up'!$E$4,$V245-4,0))</f>
        <v/>
      </c>
      <c r="G245" s="182" t="str">
        <f ca="1">IF(C245=$X$4,IF(ISERROR($V245),"Enter smelter details","RMI"),IF(ISERROR($V245),"",OFFSET('Smelter Look-up'!$F$4,$V245-4,0)))</f>
        <v/>
      </c>
      <c r="H245" s="183" t="s">
        <v>16471</v>
      </c>
      <c r="I245" s="184" t="s">
        <v>11836</v>
      </c>
      <c r="J245" s="184" t="s">
        <v>4810</v>
      </c>
      <c r="K245" s="224"/>
      <c r="L245" s="224"/>
      <c r="M245" s="224"/>
      <c r="N245" s="224"/>
      <c r="O245" s="224" t="s">
        <v>16472</v>
      </c>
      <c r="P245" s="185"/>
      <c r="Q245" s="225" t="s">
        <v>15868</v>
      </c>
      <c r="R245" s="182" t="str">
        <f ca="1">IF(ISERROR($V245),"",OFFSET('Smelter Look-up'!$C$4,$V245-4,0)&amp;"")</f>
        <v/>
      </c>
      <c r="S245" s="181" t="str">
        <f t="shared" ca="1" si="32"/>
        <v>UG</v>
      </c>
      <c r="T245" s="181" t="str">
        <f ca="1">IF(B245="","",IF(ISERROR(MATCH($J245,SorP!$B$1:$B$6226,0)),"",INDIRECT("'SorP'!$A$"&amp;MATCH($S245&amp;$J245,SorP!C:C,0))))</f>
        <v>UG-W</v>
      </c>
      <c r="U245" s="201"/>
      <c r="V245" s="226" t="e">
        <f>IF(C245="",NA(),IF(OR(C245="Smelter not listed",C245="Smelter not yet identified"),MATCH($B245&amp;$D245,'Smelter Look-up'!$J:$J,0),MATCH($B245&amp;$C245,'Smelter Look-up'!$J:$J,0)))</f>
        <v>#N/A</v>
      </c>
      <c r="X245" s="227">
        <f t="shared" si="33"/>
        <v>0</v>
      </c>
      <c r="AB245" s="228" t="str">
        <f t="shared" si="34"/>
        <v>TinWoodcross Smelting Company Limited</v>
      </c>
    </row>
    <row r="246" spans="1:28" s="227" customFormat="1" ht="76.5">
      <c r="A246" s="181"/>
      <c r="B246" s="182" t="s">
        <v>1120</v>
      </c>
      <c r="C246" s="186" t="s">
        <v>15821</v>
      </c>
      <c r="D246" s="230" t="s">
        <v>15821</v>
      </c>
      <c r="E246" s="182" t="s">
        <v>1096</v>
      </c>
      <c r="F246" s="182" t="str">
        <f ca="1">IF(ISERROR($V246),"",OFFSET('Smelter Look-up'!$E$4,$V246-4,0))</f>
        <v>CID004692</v>
      </c>
      <c r="G246" s="182" t="str">
        <f ca="1">IF(C246=$X$4,IF(ISERROR($V246),"Enter smelter details","RMI"),IF(ISERROR($V246),"",OFFSET('Smelter Look-up'!$F$4,$V246-4,0)))</f>
        <v>RMI</v>
      </c>
      <c r="H246" s="183" t="s">
        <v>16473</v>
      </c>
      <c r="I246" s="184" t="s">
        <v>15832</v>
      </c>
      <c r="J246" s="184" t="s">
        <v>15544</v>
      </c>
      <c r="K246" s="224"/>
      <c r="L246" s="224"/>
      <c r="M246" s="224"/>
      <c r="N246" s="224"/>
      <c r="O246" s="224" t="s">
        <v>15867</v>
      </c>
      <c r="P246" s="185"/>
      <c r="Q246" s="225"/>
      <c r="R246" s="182" t="str">
        <f ca="1">IF(ISERROR($V246),"",OFFSET('Smelter Look-up'!$C$4,$V246-4,0)&amp;"")</f>
        <v>RIKAYAA GREENTECH PRIVATE LIMITED</v>
      </c>
      <c r="S246" s="181" t="str">
        <f t="shared" ca="1" si="32"/>
        <v>IN</v>
      </c>
      <c r="T246" s="181" t="str">
        <f ca="1">IF(B246="","",IF(ISERROR(MATCH($J246,SorP!$B$1:$B$6226,0)),"",INDIRECT("'SorP'!$A$"&amp;MATCH($S246&amp;$J246,SorP!C:C,0))))</f>
        <v>IN-HP</v>
      </c>
      <c r="U246" s="201"/>
      <c r="V246" s="226">
        <f>IF(C246="",NA(),IF(OR(C246="Smelter not listed",C246="Smelter not yet identified"),MATCH($B246&amp;$D246,'Smelter Look-up'!$J:$J,0),MATCH($B246&amp;$C246,'Smelter Look-up'!$J:$J,0)))</f>
        <v>540</v>
      </c>
      <c r="X246" s="227">
        <f t="shared" si="33"/>
        <v>0</v>
      </c>
      <c r="AB246" s="228" t="str">
        <f t="shared" si="34"/>
        <v>TinRIKAYAA GREENTECH PRIVATE LIMITED</v>
      </c>
    </row>
    <row r="247" spans="1:28" s="227" customFormat="1" ht="102">
      <c r="A247" s="181"/>
      <c r="B247" s="182" t="s">
        <v>1120</v>
      </c>
      <c r="C247" s="186" t="s">
        <v>15816</v>
      </c>
      <c r="D247" s="230" t="s">
        <v>15816</v>
      </c>
      <c r="E247" s="182" t="s">
        <v>1105</v>
      </c>
      <c r="F247" s="182" t="str">
        <f ca="1">IF(ISERROR($V247),"",OFFSET('Smelter Look-up'!$E$4,$V247-4,0))</f>
        <v>CID004434</v>
      </c>
      <c r="G247" s="182" t="str">
        <f ca="1">IF(C247=$X$4,IF(ISERROR($V247),"Enter smelter details","RMI"),IF(ISERROR($V247),"",OFFSET('Smelter Look-up'!$F$4,$V247-4,0)))</f>
        <v>RMI</v>
      </c>
      <c r="H247" s="183" t="s">
        <v>16474</v>
      </c>
      <c r="I247" s="184" t="s">
        <v>15830</v>
      </c>
      <c r="J247" s="184" t="s">
        <v>8672</v>
      </c>
      <c r="K247" s="224"/>
      <c r="L247" s="224"/>
      <c r="M247" s="224"/>
      <c r="N247" s="224"/>
      <c r="O247" s="224" t="s">
        <v>16475</v>
      </c>
      <c r="P247" s="185"/>
      <c r="Q247" s="225" t="s">
        <v>15868</v>
      </c>
      <c r="R247" s="182" t="str">
        <f ca="1">IF(ISERROR($V247),"",OFFSET('Smelter Look-up'!$C$4,$V247-4,0)&amp;"")</f>
        <v>Malaysia Smelting Corporation Berhad (Port Klang)</v>
      </c>
      <c r="S247" s="181" t="str">
        <f t="shared" ca="1" si="32"/>
        <v>MY</v>
      </c>
      <c r="T247" s="181" t="str">
        <f ca="1">IF(B247="","",IF(ISERROR(MATCH($J247,SorP!$B$1:$B$6226,0)),"",INDIRECT("'SorP'!$A$"&amp;MATCH($S247&amp;$J247,SorP!C:C,0))))</f>
        <v>MY-10</v>
      </c>
      <c r="U247" s="201"/>
      <c r="V247" s="226">
        <f>IF(C247="",NA(),IF(OR(C247="Smelter not listed",C247="Smelter not yet identified"),MATCH($B247&amp;$D247,'Smelter Look-up'!$J:$J,0),MATCH($B247&amp;$C247,'Smelter Look-up'!$J:$J,0)))</f>
        <v>475</v>
      </c>
      <c r="X247" s="227">
        <f t="shared" si="33"/>
        <v>0</v>
      </c>
      <c r="AB247" s="228" t="str">
        <f t="shared" si="34"/>
        <v>TinMalaysia Smelting Corporation Berhad (Port Klang)</v>
      </c>
    </row>
    <row r="248" spans="1:28" s="227" customFormat="1" ht="204">
      <c r="A248" s="181"/>
      <c r="B248" s="182" t="s">
        <v>1120</v>
      </c>
      <c r="C248" s="186" t="s">
        <v>15823</v>
      </c>
      <c r="D248" s="230" t="s">
        <v>15823</v>
      </c>
      <c r="E248" s="182" t="s">
        <v>1098</v>
      </c>
      <c r="F248" s="182" t="str">
        <f ca="1">IF(ISERROR($V248),"",OFFSET('Smelter Look-up'!$E$4,$V248-4,0))</f>
        <v>CID004403</v>
      </c>
      <c r="G248" s="182" t="str">
        <f ca="1">IF(C248=$X$4,IF(ISERROR($V248),"Enter smelter details","RMI"),IF(ISERROR($V248),"",OFFSET('Smelter Look-up'!$F$4,$V248-4,0)))</f>
        <v>RMI</v>
      </c>
      <c r="H248" s="183" t="s">
        <v>16476</v>
      </c>
      <c r="I248" s="184" t="s">
        <v>1619</v>
      </c>
      <c r="J248" s="184" t="s">
        <v>6690</v>
      </c>
      <c r="K248" s="224"/>
      <c r="L248" s="224"/>
      <c r="M248" s="224"/>
      <c r="N248" s="224"/>
      <c r="O248" s="224" t="s">
        <v>16477</v>
      </c>
      <c r="P248" s="185"/>
      <c r="Q248" s="225" t="s">
        <v>15868</v>
      </c>
      <c r="R248" s="182" t="str">
        <f ca="1">IF(ISERROR($V248),"",OFFSET('Smelter Look-up'!$C$4,$V248-4,0)&amp;"")</f>
        <v>Takehara PVD Materials Plant / PVD Materials Division of MITSUI MINING &amp; SMELTING CO., LTD.</v>
      </c>
      <c r="S248" s="181" t="str">
        <f t="shared" ca="1" si="32"/>
        <v>JP</v>
      </c>
      <c r="T248" s="181" t="str">
        <f ca="1">IF(B248="","",IF(ISERROR(MATCH($J248,SorP!$B$1:$B$6226,0)),"",INDIRECT("'SorP'!$A$"&amp;MATCH($S248&amp;$J248,SorP!C:C,0))))</f>
        <v>JP-34</v>
      </c>
      <c r="U248" s="201"/>
      <c r="V248" s="226">
        <f>IF(C248="",NA(),IF(OR(C248="Smelter not listed",C248="Smelter not yet identified"),MATCH($B248&amp;$D248,'Smelter Look-up'!$J:$J,0),MATCH($B248&amp;$C248,'Smelter Look-up'!$J:$J,0)))</f>
        <v>544</v>
      </c>
      <c r="X248" s="227">
        <f t="shared" si="33"/>
        <v>0</v>
      </c>
      <c r="AB248" s="228" t="str">
        <f t="shared" si="34"/>
        <v>TinTakehara PVD Materials Plant / PVD Materials Division of MITSUI MINING &amp; SMELTING CO., LTD.</v>
      </c>
    </row>
    <row r="249" spans="1:28" s="227" customFormat="1" ht="114.75">
      <c r="A249" s="181"/>
      <c r="B249" s="182" t="s">
        <v>1120</v>
      </c>
      <c r="C249" s="186" t="s">
        <v>15503</v>
      </c>
      <c r="D249" s="230" t="s">
        <v>15503</v>
      </c>
      <c r="E249" s="182" t="s">
        <v>12957</v>
      </c>
      <c r="F249" s="182" t="str">
        <f ca="1">IF(ISERROR($V249),"",OFFSET('Smelter Look-up'!$E$4,$V249-4,0))</f>
        <v>CID004065</v>
      </c>
      <c r="G249" s="182" t="str">
        <f ca="1">IF(C249=$X$4,IF(ISERROR($V249),"Enter smelter details","RMI"),IF(ISERROR($V249),"",OFFSET('Smelter Look-up'!$F$4,$V249-4,0)))</f>
        <v>RMI</v>
      </c>
      <c r="H249" s="183" t="s">
        <v>16478</v>
      </c>
      <c r="I249" s="184" t="s">
        <v>15511</v>
      </c>
      <c r="J249" s="184" t="s">
        <v>12777</v>
      </c>
      <c r="K249" s="224"/>
      <c r="L249" s="224"/>
      <c r="M249" s="224"/>
      <c r="N249" s="224"/>
      <c r="O249" s="224" t="s">
        <v>16479</v>
      </c>
      <c r="P249" s="185"/>
      <c r="Q249" s="225" t="s">
        <v>15868</v>
      </c>
      <c r="R249" s="182" t="str">
        <f ca="1">IF(ISERROR($V249),"",OFFSET('Smelter Look-up'!$C$4,$V249-4,0)&amp;"")</f>
        <v>Mining Minerals Resources SARL</v>
      </c>
      <c r="S249" s="181" t="str">
        <f t="shared" ca="1" si="32"/>
        <v>CD</v>
      </c>
      <c r="T249" s="181" t="str">
        <f ca="1">IF(B249="","",IF(ISERROR(MATCH($J249,SorP!$B$1:$B$6226,0)),"",INDIRECT("'SorP'!$A$"&amp;MATCH($S249&amp;$J249,SorP!C:C,0))))</f>
        <v>CD-HK</v>
      </c>
      <c r="U249" s="201"/>
      <c r="V249" s="226">
        <f>IF(C249="",NA(),IF(OR(C249="Smelter not listed",C249="Smelter not yet identified"),MATCH($B249&amp;$D249,'Smelter Look-up'!$J:$J,0),MATCH($B249&amp;$C249,'Smelter Look-up'!$J:$J,0)))</f>
        <v>486</v>
      </c>
      <c r="X249" s="227">
        <f t="shared" si="33"/>
        <v>0</v>
      </c>
      <c r="AB249" s="228" t="str">
        <f t="shared" si="34"/>
        <v>TinMining Minerals Resources SARL</v>
      </c>
    </row>
    <row r="250" spans="1:28" s="227" customFormat="1" ht="331.5">
      <c r="A250" s="181"/>
      <c r="B250" s="182" t="s">
        <v>1120</v>
      </c>
      <c r="C250" s="186" t="s">
        <v>15454</v>
      </c>
      <c r="D250" s="230" t="s">
        <v>15454</v>
      </c>
      <c r="E250" s="182" t="s">
        <v>1095</v>
      </c>
      <c r="F250" s="182" t="str">
        <f ca="1">IF(ISERROR($V250),"",OFFSET('Smelter Look-up'!$E$4,$V250-4,0))</f>
        <v>CID003868</v>
      </c>
      <c r="G250" s="182" t="str">
        <f ca="1">IF(C250=$X$4,IF(ISERROR($V250),"Enter smelter details","RMI"),IF(ISERROR($V250),"",OFFSET('Smelter Look-up'!$F$4,$V250-4,0)))</f>
        <v>RMI</v>
      </c>
      <c r="H250" s="183" t="s">
        <v>16480</v>
      </c>
      <c r="I250" s="184" t="s">
        <v>1753</v>
      </c>
      <c r="J250" s="184" t="s">
        <v>12830</v>
      </c>
      <c r="K250" s="224"/>
      <c r="L250" s="224"/>
      <c r="M250" s="224"/>
      <c r="N250" s="224" t="s">
        <v>16481</v>
      </c>
      <c r="O250" s="224" t="s">
        <v>16482</v>
      </c>
      <c r="P250" s="185"/>
      <c r="Q250" s="225" t="s">
        <v>15868</v>
      </c>
      <c r="R250" s="182" t="str">
        <f ca="1">IF(ISERROR($V250),"",OFFSET('Smelter Look-up'!$C$4,$V250-4,0)&amp;"")</f>
        <v>PT Putera Sarana Shakti (PT PSS)</v>
      </c>
      <c r="S250" s="181" t="str">
        <f t="shared" ca="1" si="32"/>
        <v>ID</v>
      </c>
      <c r="T250" s="181" t="str">
        <f ca="1">IF(B250="","",IF(ISERROR(MATCH($J250,SorP!$B$1:$B$6226,0)),"",INDIRECT("'SorP'!$A$"&amp;MATCH($S250&amp;$J250,SorP!C:C,0))))</f>
        <v>ID-BB</v>
      </c>
      <c r="U250" s="201"/>
      <c r="V250" s="226">
        <f>IF(C250="",NA(),IF(OR(C250="Smelter not listed",C250="Smelter not yet identified"),MATCH($B250&amp;$D250,'Smelter Look-up'!$J:$J,0),MATCH($B250&amp;$C250,'Smelter Look-up'!$J:$J,0)))</f>
        <v>523</v>
      </c>
      <c r="X250" s="227">
        <f t="shared" si="33"/>
        <v>0</v>
      </c>
      <c r="AB250" s="228" t="str">
        <f t="shared" si="34"/>
        <v>TinPT Putera Sarana Shakti (PT PSS)</v>
      </c>
    </row>
    <row r="251" spans="1:28" s="227" customFormat="1" ht="409.5">
      <c r="A251" s="181"/>
      <c r="B251" s="182" t="s">
        <v>1120</v>
      </c>
      <c r="C251" s="186" t="s">
        <v>15067</v>
      </c>
      <c r="D251" s="230" t="s">
        <v>15067</v>
      </c>
      <c r="E251" s="182" t="s">
        <v>1086</v>
      </c>
      <c r="F251" s="182" t="str">
        <f ca="1">IF(ISERROR($V251),"",OFFSET('Smelter Look-up'!$E$4,$V251-4,0))</f>
        <v>CID003582</v>
      </c>
      <c r="G251" s="182" t="str">
        <f ca="1">IF(C251=$X$4,IF(ISERROR($V251),"Enter smelter details","RMI"),IF(ISERROR($V251),"",OFFSET('Smelter Look-up'!$F$4,$V251-4,0)))</f>
        <v>RMI</v>
      </c>
      <c r="H251" s="183" t="s">
        <v>16483</v>
      </c>
      <c r="I251" s="184" t="s">
        <v>15110</v>
      </c>
      <c r="J251" s="184" t="s">
        <v>1666</v>
      </c>
      <c r="K251" s="224"/>
      <c r="L251" s="224"/>
      <c r="M251" s="224"/>
      <c r="N251" s="224" t="s">
        <v>16484</v>
      </c>
      <c r="O251" s="224" t="s">
        <v>16485</v>
      </c>
      <c r="P251" s="185"/>
      <c r="Q251" s="225"/>
      <c r="R251" s="182" t="str">
        <f ca="1">IF(ISERROR($V251),"",OFFSET('Smelter Look-up'!$C$4,$V251-4,0)&amp;"")</f>
        <v>Fabrica Auricchio Industria e Comercio Ltda.</v>
      </c>
      <c r="S251" s="181" t="str">
        <f t="shared" ca="1" si="32"/>
        <v>BR</v>
      </c>
      <c r="T251" s="181" t="str">
        <f ca="1">IF(B251="","",IF(ISERROR(MATCH($J251,SorP!$B$1:$B$6226,0)),"",INDIRECT("'SorP'!$A$"&amp;MATCH($S251&amp;$J251,SorP!C:C,0))))</f>
        <v>BR-SP</v>
      </c>
      <c r="U251" s="201"/>
      <c r="V251" s="226">
        <f>IF(C251="",NA(),IF(OR(C251="Smelter not listed",C251="Smelter not yet identified"),MATCH($B251&amp;$D251,'Smelter Look-up'!$J:$J,0),MATCH($B251&amp;$C251,'Smelter Look-up'!$J:$J,0)))</f>
        <v>441</v>
      </c>
      <c r="X251" s="227">
        <f t="shared" si="33"/>
        <v>0</v>
      </c>
      <c r="AB251" s="228" t="str">
        <f t="shared" si="34"/>
        <v>TinFabrica Auricchio Industria e Comercio Ltda.</v>
      </c>
    </row>
    <row r="252" spans="1:28" s="227" customFormat="1" ht="357">
      <c r="A252" s="181"/>
      <c r="B252" s="182" t="s">
        <v>1120</v>
      </c>
      <c r="C252" s="186" t="s">
        <v>15059</v>
      </c>
      <c r="D252" s="230" t="s">
        <v>15059</v>
      </c>
      <c r="E252" s="182" t="s">
        <v>1092</v>
      </c>
      <c r="F252" s="182" t="str">
        <f ca="1">IF(ISERROR($V252),"",OFFSET('Smelter Look-up'!$E$4,$V252-4,0))</f>
        <v>CID003524</v>
      </c>
      <c r="G252" s="182" t="str">
        <f ca="1">IF(C252=$X$4,IF(ISERROR($V252),"Enter smelter details","RMI"),IF(ISERROR($V252),"",OFFSET('Smelter Look-up'!$F$4,$V252-4,0)))</f>
        <v>RMI</v>
      </c>
      <c r="H252" s="183" t="s">
        <v>16486</v>
      </c>
      <c r="I252" s="184" t="s">
        <v>3633</v>
      </c>
      <c r="J252" s="184" t="s">
        <v>3633</v>
      </c>
      <c r="K252" s="224"/>
      <c r="L252" s="224"/>
      <c r="M252" s="224"/>
      <c r="N252" s="224" t="s">
        <v>16487</v>
      </c>
      <c r="O252" s="224" t="s">
        <v>16488</v>
      </c>
      <c r="P252" s="185"/>
      <c r="Q252" s="225" t="s">
        <v>15868</v>
      </c>
      <c r="R252" s="182" t="str">
        <f ca="1">IF(ISERROR($V252),"",OFFSET('Smelter Look-up'!$C$4,$V252-4,0)&amp;"")</f>
        <v>CRM Synergies</v>
      </c>
      <c r="S252" s="181" t="str">
        <f t="shared" ca="1" si="32"/>
        <v>ES</v>
      </c>
      <c r="T252" s="181" t="str">
        <f ca="1">IF(B252="","",IF(ISERROR(MATCH($J252,SorP!$B$1:$B$6226,0)),"",INDIRECT("'SorP'!$A$"&amp;MATCH($S252&amp;$J252,SorP!C:C,0))))</f>
        <v>ES-TO</v>
      </c>
      <c r="U252" s="201"/>
      <c r="V252" s="226">
        <f>IF(C252="",NA(),IF(OR(C252="Smelter not listed",C252="Smelter not yet identified"),MATCH($B252&amp;$D252,'Smelter Look-up'!$J:$J,0),MATCH($B252&amp;$C252,'Smelter Look-up'!$J:$J,0)))</f>
        <v>422</v>
      </c>
      <c r="X252" s="227">
        <f t="shared" si="33"/>
        <v>0</v>
      </c>
      <c r="AB252" s="228" t="str">
        <f t="shared" si="34"/>
        <v>TinCRM Synergies</v>
      </c>
    </row>
    <row r="253" spans="1:28" s="227" customFormat="1" ht="344.25">
      <c r="A253" s="181"/>
      <c r="B253" s="182" t="s">
        <v>1120</v>
      </c>
      <c r="C253" s="186" t="s">
        <v>15056</v>
      </c>
      <c r="D253" s="230" t="s">
        <v>15056</v>
      </c>
      <c r="E253" s="182" t="s">
        <v>1086</v>
      </c>
      <c r="F253" s="182" t="str">
        <f ca="1">IF(ISERROR($V253),"",OFFSET('Smelter Look-up'!$E$4,$V253-4,0))</f>
        <v>CID003486</v>
      </c>
      <c r="G253" s="182" t="str">
        <f ca="1">IF(C253=$X$4,IF(ISERROR($V253),"Enter smelter details","RMI"),IF(ISERROR($V253),"",OFFSET('Smelter Look-up'!$F$4,$V253-4,0)))</f>
        <v>RMI</v>
      </c>
      <c r="H253" s="183" t="s">
        <v>16489</v>
      </c>
      <c r="I253" s="184" t="s">
        <v>15107</v>
      </c>
      <c r="J253" s="184" t="s">
        <v>3443</v>
      </c>
      <c r="K253" s="224"/>
      <c r="L253" s="224"/>
      <c r="M253" s="224"/>
      <c r="N253" s="224" t="s">
        <v>16490</v>
      </c>
      <c r="O253" s="224" t="s">
        <v>16491</v>
      </c>
      <c r="P253" s="185"/>
      <c r="Q253" s="225" t="s">
        <v>15868</v>
      </c>
      <c r="R253" s="182" t="str">
        <f ca="1">IF(ISERROR($V253),"",OFFSET('Smelter Look-up'!$C$4,$V253-4,0)&amp;"")</f>
        <v>CRM Fundicao De Metais E Comercio De Equipamentos Eletronicos Do Brasil Ltda</v>
      </c>
      <c r="S253" s="181" t="str">
        <f t="shared" ca="1" si="32"/>
        <v>BR</v>
      </c>
      <c r="T253" s="181" t="str">
        <f ca="1">IF(B253="","",IF(ISERROR(MATCH($J253,SorP!$B$1:$B$6226,0)),"",INDIRECT("'SorP'!$A$"&amp;MATCH($S253&amp;$J253,SorP!C:C,0))))</f>
        <v>BR-SC</v>
      </c>
      <c r="U253" s="201"/>
      <c r="V253" s="226">
        <f>IF(C253="",NA(),IF(OR(C253="Smelter not listed",C253="Smelter not yet identified"),MATCH($B253&amp;$D253,'Smelter Look-up'!$J:$J,0),MATCH($B253&amp;$C253,'Smelter Look-up'!$J:$J,0)))</f>
        <v>420</v>
      </c>
      <c r="X253" s="227">
        <f t="shared" si="33"/>
        <v>0</v>
      </c>
      <c r="AB253" s="228" t="str">
        <f t="shared" si="34"/>
        <v>TinCRM Fundicao De Metais E Comercio De Equipamentos Eletronicos Do Brasil Ltda</v>
      </c>
    </row>
    <row r="254" spans="1:28" s="227" customFormat="1" ht="409.5">
      <c r="A254" s="181"/>
      <c r="B254" s="182" t="s">
        <v>1120</v>
      </c>
      <c r="C254" s="186" t="s">
        <v>13827</v>
      </c>
      <c r="D254" s="230" t="s">
        <v>13827</v>
      </c>
      <c r="E254" s="182" t="s">
        <v>1095</v>
      </c>
      <c r="F254" s="182" t="str">
        <f ca="1">IF(ISERROR($V254),"",OFFSET('Smelter Look-up'!$E$4,$V254-4,0))</f>
        <v>CID003449</v>
      </c>
      <c r="G254" s="182" t="str">
        <f ca="1">IF(C254=$X$4,IF(ISERROR($V254),"Enter smelter details","RMI"),IF(ISERROR($V254),"",OFFSET('Smelter Look-up'!$F$4,$V254-4,0)))</f>
        <v>RMI</v>
      </c>
      <c r="H254" s="183" t="s">
        <v>16492</v>
      </c>
      <c r="I254" s="184" t="s">
        <v>15113</v>
      </c>
      <c r="J254" s="184" t="s">
        <v>12830</v>
      </c>
      <c r="K254" s="224"/>
      <c r="L254" s="224"/>
      <c r="M254" s="224"/>
      <c r="N254" s="224" t="s">
        <v>16493</v>
      </c>
      <c r="O254" s="224" t="s">
        <v>16494</v>
      </c>
      <c r="P254" s="185"/>
      <c r="Q254" s="225" t="s">
        <v>15868</v>
      </c>
      <c r="R254" s="182" t="str">
        <f ca="1">IF(ISERROR($V254),"",OFFSET('Smelter Look-up'!$C$4,$V254-4,0)&amp;"")</f>
        <v>PT Mitra Sukses Globalindo</v>
      </c>
      <c r="S254" s="181" t="str">
        <f t="shared" ca="1" si="32"/>
        <v>ID</v>
      </c>
      <c r="T254" s="181" t="str">
        <f ca="1">IF(B254="","",IF(ISERROR(MATCH($J254,SorP!$B$1:$B$6226,0)),"",INDIRECT("'SorP'!$A$"&amp;MATCH($S254&amp;$J254,SorP!C:C,0))))</f>
        <v>ID-BB</v>
      </c>
      <c r="U254" s="201"/>
      <c r="V254" s="226">
        <f>IF(C254="",NA(),IF(OR(C254="Smelter not listed",C254="Smelter not yet identified"),MATCH($B254&amp;$D254,'Smelter Look-up'!$J:$J,0),MATCH($B254&amp;$C254,'Smelter Look-up'!$J:$J,0)))</f>
        <v>519</v>
      </c>
      <c r="X254" s="227">
        <f t="shared" si="33"/>
        <v>0</v>
      </c>
      <c r="AB254" s="228" t="str">
        <f t="shared" si="34"/>
        <v>TinPT Mitra Sukses Globalindo</v>
      </c>
    </row>
    <row r="255" spans="1:28" s="227" customFormat="1" ht="409.5">
      <c r="A255" s="181"/>
      <c r="B255" s="182" t="s">
        <v>1120</v>
      </c>
      <c r="C255" s="186" t="s">
        <v>13825</v>
      </c>
      <c r="D255" s="230" t="s">
        <v>13825</v>
      </c>
      <c r="E255" s="182" t="s">
        <v>1090</v>
      </c>
      <c r="F255" s="182" t="str">
        <f ca="1">IF(ISERROR($V255),"",OFFSET('Smelter Look-up'!$E$4,$V255-4,0))</f>
        <v>CID003410</v>
      </c>
      <c r="G255" s="182" t="str">
        <f ca="1">IF(C255=$X$4,IF(ISERROR($V255),"Enter smelter details","RMI"),IF(ISERROR($V255),"",OFFSET('Smelter Look-up'!$F$4,$V255-4,0)))</f>
        <v>RMI</v>
      </c>
      <c r="H255" s="183" t="s">
        <v>16495</v>
      </c>
      <c r="I255" s="184" t="s">
        <v>2429</v>
      </c>
      <c r="J255" s="184" t="s">
        <v>13605</v>
      </c>
      <c r="K255" s="224"/>
      <c r="L255" s="224"/>
      <c r="M255" s="224"/>
      <c r="N255" s="224" t="s">
        <v>15902</v>
      </c>
      <c r="O255" s="224" t="s">
        <v>16496</v>
      </c>
      <c r="P255" s="185"/>
      <c r="Q255" s="225"/>
      <c r="R255" s="182" t="str">
        <f ca="1">IF(ISERROR($V255),"",OFFSET('Smelter Look-up'!$C$4,$V255-4,0)&amp;"")</f>
        <v>Gejiu City Fuxiang Industry and Trade Co., Ltd.</v>
      </c>
      <c r="S255" s="181" t="str">
        <f t="shared" ca="1" si="32"/>
        <v>CN</v>
      </c>
      <c r="T255" s="181" t="str">
        <f ca="1">IF(B255="","",IF(ISERROR(MATCH($J255,SorP!$B$1:$B$6226,0)),"",INDIRECT("'SorP'!$A$"&amp;MATCH($S255&amp;$J255,SorP!C:C,0))))</f>
        <v>CN-YN</v>
      </c>
      <c r="U255" s="201"/>
      <c r="V255" s="226">
        <f>IF(C255="",NA(),IF(OR(C255="Smelter not listed",C255="Smelter not yet identified"),MATCH($B255&amp;$D255,'Smelter Look-up'!$J:$J,0),MATCH($B255&amp;$C255,'Smelter Look-up'!$J:$J,0)))</f>
        <v>445</v>
      </c>
      <c r="X255" s="227">
        <f t="shared" si="33"/>
        <v>0</v>
      </c>
      <c r="AB255" s="228" t="str">
        <f t="shared" si="34"/>
        <v>TinGejiu City Fuxiang Industry and Trade Co., Ltd.</v>
      </c>
    </row>
    <row r="256" spans="1:28" s="227" customFormat="1" ht="409.5">
      <c r="A256" s="181"/>
      <c r="B256" s="182" t="s">
        <v>1120</v>
      </c>
      <c r="C256" s="186" t="s">
        <v>13782</v>
      </c>
      <c r="D256" s="230" t="s">
        <v>13782</v>
      </c>
      <c r="E256" s="182" t="s">
        <v>1096</v>
      </c>
      <c r="F256" s="182" t="str">
        <f ca="1">IF(ISERROR($V256),"",OFFSET('Smelter Look-up'!$E$4,$V256-4,0))</f>
        <v>CID003409</v>
      </c>
      <c r="G256" s="182" t="str">
        <f ca="1">IF(C256=$X$4,IF(ISERROR($V256),"Enter smelter details","RMI"),IF(ISERROR($V256),"",OFFSET('Smelter Look-up'!$F$4,$V256-4,0)))</f>
        <v>RMI</v>
      </c>
      <c r="H256" s="183" t="s">
        <v>16497</v>
      </c>
      <c r="I256" s="184" t="s">
        <v>13803</v>
      </c>
      <c r="J256" s="184" t="s">
        <v>15542</v>
      </c>
      <c r="K256" s="224"/>
      <c r="L256" s="224"/>
      <c r="M256" s="224"/>
      <c r="N256" s="224" t="s">
        <v>15902</v>
      </c>
      <c r="O256" s="224" t="s">
        <v>16498</v>
      </c>
      <c r="P256" s="185"/>
      <c r="Q256" s="225"/>
      <c r="R256" s="182" t="str">
        <f ca="1">IF(ISERROR($V256),"",OFFSET('Smelter Look-up'!$C$4,$V256-4,0)&amp;"")</f>
        <v>Precious Minerals and Smelting Limited</v>
      </c>
      <c r="S256" s="181" t="str">
        <f t="shared" ca="1" si="32"/>
        <v>IN</v>
      </c>
      <c r="T256" s="181" t="str">
        <f ca="1">IF(B256="","",IF(ISERROR(MATCH($J256,SorP!$B$1:$B$6226,0)),"",INDIRECT("'SorP'!$A$"&amp;MATCH($S256&amp;$J256,SorP!C:C,0))))</f>
        <v>IN-CG</v>
      </c>
      <c r="U256" s="201"/>
      <c r="V256" s="226">
        <f>IF(C256="",NA(),IF(OR(C256="Smelter not listed",C256="Smelter not yet identified"),MATCH($B256&amp;$D256,'Smelter Look-up'!$J:$J,0),MATCH($B256&amp;$C256,'Smelter Look-up'!$J:$J,0)))</f>
        <v>502</v>
      </c>
      <c r="X256" s="227">
        <f t="shared" si="33"/>
        <v>0</v>
      </c>
      <c r="AB256" s="228" t="str">
        <f t="shared" si="34"/>
        <v>TinPrecious Minerals and Smelting Limited</v>
      </c>
    </row>
    <row r="257" spans="1:28" s="227" customFormat="1" ht="409.5">
      <c r="A257" s="181"/>
      <c r="B257" s="182" t="s">
        <v>1120</v>
      </c>
      <c r="C257" s="186" t="s">
        <v>13784</v>
      </c>
      <c r="D257" s="230" t="s">
        <v>13784</v>
      </c>
      <c r="E257" s="182" t="s">
        <v>1090</v>
      </c>
      <c r="F257" s="182" t="str">
        <f ca="1">IF(ISERROR($V257),"",OFFSET('Smelter Look-up'!$E$4,$V257-4,0))</f>
        <v>CID003397</v>
      </c>
      <c r="G257" s="182" t="str">
        <f ca="1">IF(C257=$X$4,IF(ISERROR($V257),"Enter smelter details","RMI"),IF(ISERROR($V257),"",OFFSET('Smelter Look-up'!$F$4,$V257-4,0)))</f>
        <v>RMI</v>
      </c>
      <c r="H257" s="183" t="s">
        <v>16499</v>
      </c>
      <c r="I257" s="184" t="s">
        <v>2429</v>
      </c>
      <c r="J257" s="184" t="s">
        <v>13605</v>
      </c>
      <c r="K257" s="224"/>
      <c r="L257" s="224"/>
      <c r="M257" s="224"/>
      <c r="N257" s="224" t="s">
        <v>16500</v>
      </c>
      <c r="O257" s="224" t="s">
        <v>16501</v>
      </c>
      <c r="P257" s="185"/>
      <c r="Q257" s="225" t="s">
        <v>15868</v>
      </c>
      <c r="R257" s="182" t="str">
        <f ca="1">IF(ISERROR($V257),"",OFFSET('Smelter Look-up'!$C$4,$V257-4,0)&amp;"")</f>
        <v>Yunnan Yunfan Non-ferrous Metals Co., Ltd.</v>
      </c>
      <c r="S257" s="181" t="str">
        <f t="shared" ca="1" si="32"/>
        <v>CN</v>
      </c>
      <c r="T257" s="181" t="str">
        <f ca="1">IF(B257="","",IF(ISERROR(MATCH($J257,SorP!$B$1:$B$6226,0)),"",INDIRECT("'SorP'!$A$"&amp;MATCH($S257&amp;$J257,SorP!C:C,0))))</f>
        <v>CN-YN</v>
      </c>
      <c r="U257" s="201"/>
      <c r="V257" s="226">
        <f>IF(C257="",NA(),IF(OR(C257="Smelter not listed",C257="Smelter not yet identified"),MATCH($B257&amp;$D257,'Smelter Look-up'!$J:$J,0),MATCH($B257&amp;$C257,'Smelter Look-up'!$J:$J,0)))</f>
        <v>573</v>
      </c>
      <c r="X257" s="227">
        <f t="shared" si="33"/>
        <v>0</v>
      </c>
      <c r="AB257" s="228" t="str">
        <f t="shared" si="34"/>
        <v>TinYunnan Yunfan Non-ferrous Metals Co., Ltd.</v>
      </c>
    </row>
    <row r="258" spans="1:28" s="227" customFormat="1" ht="395.25">
      <c r="A258" s="181"/>
      <c r="B258" s="182" t="s">
        <v>1120</v>
      </c>
      <c r="C258" s="186" t="s">
        <v>13826</v>
      </c>
      <c r="D258" s="230" t="s">
        <v>13826</v>
      </c>
      <c r="E258" s="182" t="s">
        <v>13082</v>
      </c>
      <c r="F258" s="182" t="str">
        <f ca="1">IF(ISERROR($V258),"",OFFSET('Smelter Look-up'!$E$4,$V258-4,0))</f>
        <v>CID003387</v>
      </c>
      <c r="G258" s="182" t="str">
        <f ca="1">IF(C258=$X$4,IF(ISERROR($V258),"Enter smelter details","RMI"),IF(ISERROR($V258),"",OFFSET('Smelter Look-up'!$F$4,$V258-4,0)))</f>
        <v>RMI</v>
      </c>
      <c r="H258" s="183" t="s">
        <v>16502</v>
      </c>
      <c r="I258" s="184" t="s">
        <v>13851</v>
      </c>
      <c r="J258" s="184" t="s">
        <v>10043</v>
      </c>
      <c r="K258" s="224"/>
      <c r="L258" s="224"/>
      <c r="M258" s="224"/>
      <c r="N258" s="224" t="s">
        <v>16503</v>
      </c>
      <c r="O258" s="224" t="s">
        <v>16504</v>
      </c>
      <c r="P258" s="185"/>
      <c r="Q258" s="225" t="s">
        <v>15868</v>
      </c>
      <c r="R258" s="182" t="str">
        <f ca="1">IF(ISERROR($V258),"",OFFSET('Smelter Look-up'!$C$4,$V258-4,0)&amp;"")</f>
        <v>Luna Smelter, Ltd.</v>
      </c>
      <c r="S258" s="181" t="str">
        <f t="shared" ca="1" si="32"/>
        <v>RW</v>
      </c>
      <c r="T258" s="181" t="str">
        <f ca="1">IF(B258="","",IF(ISERROR(MATCH($J258,SorP!$B$1:$B$6226,0)),"",INDIRECT("'SorP'!$A$"&amp;MATCH($S258&amp;$J258,SorP!C:C,0))))</f>
        <v>RW-01</v>
      </c>
      <c r="U258" s="201"/>
      <c r="V258" s="226">
        <f>IF(C258="",NA(),IF(OR(C258="Smelter not listed",C258="Smelter not yet identified"),MATCH($B258&amp;$D258,'Smelter Look-up'!$J:$J,0),MATCH($B258&amp;$C258,'Smelter Look-up'!$J:$J,0)))</f>
        <v>471</v>
      </c>
      <c r="X258" s="227">
        <f t="shared" si="33"/>
        <v>0</v>
      </c>
      <c r="AB258" s="228" t="str">
        <f t="shared" si="34"/>
        <v>TinLuna Smelter, Ltd.</v>
      </c>
    </row>
    <row r="259" spans="1:28" s="227" customFormat="1" ht="409.5">
      <c r="A259" s="181"/>
      <c r="B259" s="182" t="s">
        <v>1120</v>
      </c>
      <c r="C259" s="186" t="s">
        <v>15814</v>
      </c>
      <c r="D259" s="230" t="s">
        <v>15814</v>
      </c>
      <c r="E259" s="182" t="s">
        <v>1090</v>
      </c>
      <c r="F259" s="182" t="str">
        <f ca="1">IF(ISERROR($V259),"",OFFSET('Smelter Look-up'!$E$4,$V259-4,0))</f>
        <v>CID003379</v>
      </c>
      <c r="G259" s="182" t="str">
        <f ca="1">IF(C259=$X$4,IF(ISERROR($V259),"Enter smelter details","RMI"),IF(ISERROR($V259),"",OFFSET('Smelter Look-up'!$F$4,$V259-4,0)))</f>
        <v>RMI</v>
      </c>
      <c r="H259" s="183" t="s">
        <v>16505</v>
      </c>
      <c r="I259" s="184" t="s">
        <v>15829</v>
      </c>
      <c r="J259" s="184" t="s">
        <v>13594</v>
      </c>
      <c r="K259" s="224"/>
      <c r="L259" s="224"/>
      <c r="M259" s="224"/>
      <c r="N259" s="224" t="s">
        <v>16506</v>
      </c>
      <c r="O259" s="224" t="s">
        <v>16507</v>
      </c>
      <c r="P259" s="185"/>
      <c r="Q259" s="225"/>
      <c r="R259" s="182" t="str">
        <f ca="1">IF(ISERROR($V259),"",OFFSET('Smelter Look-up'!$C$4,$V259-4,0)&amp;"")</f>
        <v>Ma'anshan Weitai Tin Co., Ltd.</v>
      </c>
      <c r="S259" s="181" t="str">
        <f t="shared" ca="1" si="32"/>
        <v>CN</v>
      </c>
      <c r="T259" s="181" t="str">
        <f ca="1">IF(B259="","",IF(ISERROR(MATCH($J259,SorP!$B$1:$B$6226,0)),"",INDIRECT("'SorP'!$A$"&amp;MATCH($S259&amp;$J259,SorP!C:C,0))))</f>
        <v>CN-AH</v>
      </c>
      <c r="U259" s="201"/>
      <c r="V259" s="226">
        <f>IF(C259="",NA(),IF(OR(C259="Smelter not listed",C259="Smelter not yet identified"),MATCH($B259&amp;$D259,'Smelter Look-up'!$J:$J,0),MATCH($B259&amp;$C259,'Smelter Look-up'!$J:$J,0)))</f>
        <v>472</v>
      </c>
      <c r="X259" s="227">
        <f t="shared" si="33"/>
        <v>0</v>
      </c>
      <c r="AB259" s="228" t="str">
        <f t="shared" si="34"/>
        <v>TinMa'anshan Weitai Tin Co., Ltd.</v>
      </c>
    </row>
    <row r="260" spans="1:28" s="227" customFormat="1" ht="409.5">
      <c r="A260" s="181"/>
      <c r="B260" s="182" t="s">
        <v>1120</v>
      </c>
      <c r="C260" s="186" t="s">
        <v>13774</v>
      </c>
      <c r="D260" s="230" t="s">
        <v>13774</v>
      </c>
      <c r="E260" s="182" t="s">
        <v>1090</v>
      </c>
      <c r="F260" s="182" t="str">
        <f ca="1">IF(ISERROR($V260),"",OFFSET('Smelter Look-up'!$E$4,$V260-4,0))</f>
        <v>CID003356</v>
      </c>
      <c r="G260" s="182" t="str">
        <f ca="1">IF(C260=$X$4,IF(ISERROR($V260),"Enter smelter details","RMI"),IF(ISERROR($V260),"",OFFSET('Smelter Look-up'!$F$4,$V260-4,0)))</f>
        <v>RMI</v>
      </c>
      <c r="H260" s="183" t="s">
        <v>16508</v>
      </c>
      <c r="I260" s="184" t="s">
        <v>13802</v>
      </c>
      <c r="J260" s="184" t="s">
        <v>13601</v>
      </c>
      <c r="K260" s="224"/>
      <c r="L260" s="224"/>
      <c r="M260" s="224"/>
      <c r="N260" s="224" t="s">
        <v>16509</v>
      </c>
      <c r="O260" s="224" t="s">
        <v>16510</v>
      </c>
      <c r="P260" s="185"/>
      <c r="Q260" s="225"/>
      <c r="R260" s="182" t="str">
        <f ca="1">IF(ISERROR($V260),"",OFFSET('Smelter Look-up'!$C$4,$V260-4,0)&amp;"")</f>
        <v>Dongguan CiEXPO Environmental Engineering Co., Ltd.</v>
      </c>
      <c r="S260" s="181" t="str">
        <f t="shared" ca="1" si="32"/>
        <v>CN</v>
      </c>
      <c r="T260" s="181" t="str">
        <f ca="1">IF(B260="","",IF(ISERROR(MATCH($J260,SorP!$B$1:$B$6226,0)),"",INDIRECT("'SorP'!$A$"&amp;MATCH($S260&amp;$J260,SorP!C:C,0))))</f>
        <v>CN-GD</v>
      </c>
      <c r="U260" s="201"/>
      <c r="V260" s="226">
        <f>IF(C260="",NA(),IF(OR(C260="Smelter not listed",C260="Smelter not yet identified"),MATCH($B260&amp;$D260,'Smelter Look-up'!$J:$J,0),MATCH($B260&amp;$C260,'Smelter Look-up'!$J:$J,0)))</f>
        <v>428</v>
      </c>
      <c r="X260" s="227">
        <f t="shared" si="33"/>
        <v>0</v>
      </c>
      <c r="AB260" s="228" t="str">
        <f t="shared" si="34"/>
        <v>TinDongguan CiEXPO Environmental Engineering Co., Ltd.</v>
      </c>
    </row>
    <row r="261" spans="1:28" s="227" customFormat="1" ht="409.5">
      <c r="A261" s="181"/>
      <c r="B261" s="182" t="s">
        <v>1120</v>
      </c>
      <c r="C261" s="186" t="s">
        <v>13160</v>
      </c>
      <c r="D261" s="230" t="s">
        <v>13160</v>
      </c>
      <c r="E261" s="182" t="s">
        <v>2415</v>
      </c>
      <c r="F261" s="182" t="str">
        <f ca="1">IF(ISERROR($V261),"",OFFSET('Smelter Look-up'!$E$4,$V261-4,0))</f>
        <v>CID003325</v>
      </c>
      <c r="G261" s="182" t="str">
        <f ca="1">IF(C261=$X$4,IF(ISERROR($V261),"Enter smelter details","RMI"),IF(ISERROR($V261),"",OFFSET('Smelter Look-up'!$F$4,$V261-4,0)))</f>
        <v>RMI</v>
      </c>
      <c r="H261" s="183" t="s">
        <v>16511</v>
      </c>
      <c r="I261" s="184" t="s">
        <v>13162</v>
      </c>
      <c r="J261" s="184" t="s">
        <v>1725</v>
      </c>
      <c r="K261" s="224"/>
      <c r="L261" s="224"/>
      <c r="M261" s="224"/>
      <c r="N261" s="224" t="s">
        <v>16512</v>
      </c>
      <c r="O261" s="224" t="s">
        <v>16513</v>
      </c>
      <c r="P261" s="185"/>
      <c r="Q261" s="225" t="s">
        <v>15868</v>
      </c>
      <c r="R261" s="182" t="str">
        <f ca="1">IF(ISERROR($V261),"",OFFSET('Smelter Look-up'!$C$4,$V261-4,0)&amp;"")</f>
        <v>Tin Technology &amp; Refining</v>
      </c>
      <c r="S261" s="181" t="str">
        <f t="shared" ref="S261" ca="1" si="35">IF(B261="","",IF(ISERROR(MATCH($E261,CL,0)),"Unknown",INDIRECT("'C'!$A$"&amp;MATCH($E261,CL,0)+1)))</f>
        <v>US</v>
      </c>
      <c r="T261" s="181" t="str">
        <f ca="1">IF(B261="","",IF(ISERROR(MATCH($J261,SorP!$B$1:$B$6226,0)),"",INDIRECT("'SorP'!$A$"&amp;MATCH($S261&amp;$J261,SorP!C:C,0))))</f>
        <v>US-PA</v>
      </c>
      <c r="U261" s="201"/>
      <c r="V261" s="226">
        <f>IF(C261="",NA(),IF(OR(C261="Smelter not listed",C261="Smelter not yet identified"),MATCH($B261&amp;$D261,'Smelter Look-up'!$J:$J,0),MATCH($B261&amp;$C261,'Smelter Look-up'!$J:$J,0)))</f>
        <v>551</v>
      </c>
      <c r="X261" s="227">
        <f t="shared" ref="X261" si="36">IF(AND(C261="Smelter not listed",OR(LEN(D261)=0,LEN(E261)=0)),1,0)</f>
        <v>0</v>
      </c>
      <c r="AB261" s="228" t="str">
        <f t="shared" ref="AB261" si="37">B261&amp;C261</f>
        <v>TinTin Technology &amp; Refining</v>
      </c>
    </row>
    <row r="262" spans="1:28" s="227" customFormat="1" ht="409.5">
      <c r="A262" s="181"/>
      <c r="B262" s="182" t="s">
        <v>1120</v>
      </c>
      <c r="C262" s="186" t="s">
        <v>12912</v>
      </c>
      <c r="D262" s="230" t="s">
        <v>12912</v>
      </c>
      <c r="E262" s="182" t="s">
        <v>1104</v>
      </c>
      <c r="F262" s="182" t="str">
        <f ca="1">IF(ISERROR($V262),"",OFFSET('Smelter Look-up'!$E$4,$V262-4,0))</f>
        <v>CID003208</v>
      </c>
      <c r="G262" s="182" t="str">
        <f ca="1">IF(C262=$X$4,IF(ISERROR($V262),"Enter smelter details","RMI"),IF(ISERROR($V262),"",OFFSET('Smelter Look-up'!$F$4,$V262-4,0)))</f>
        <v>RMI</v>
      </c>
      <c r="H262" s="183" t="s">
        <v>16514</v>
      </c>
      <c r="I262" s="184" t="s">
        <v>8241</v>
      </c>
      <c r="J262" s="184" t="s">
        <v>8241</v>
      </c>
      <c r="K262" s="224"/>
      <c r="L262" s="224"/>
      <c r="M262" s="224"/>
      <c r="N262" s="224" t="s">
        <v>15902</v>
      </c>
      <c r="O262" s="224" t="s">
        <v>16515</v>
      </c>
      <c r="P262" s="185"/>
      <c r="Q262" s="225"/>
      <c r="R262" s="182" t="str">
        <f ca="1">IF(ISERROR($V262),"",OFFSET('Smelter Look-up'!$C$4,$V262-4,0)&amp;"")</f>
        <v>Pongpipat Company Limited</v>
      </c>
      <c r="S262" s="181" t="str">
        <f t="shared" ref="S262:S293" ca="1" si="38">IF(B262="","",IF(ISERROR(MATCH($E262,CL,0)),"Unknown",INDIRECT("'C'!$A$"&amp;MATCH($E262,CL,0)+1)))</f>
        <v>MM</v>
      </c>
      <c r="T262" s="181" t="str">
        <f ca="1">IF(B262="","",IF(ISERROR(MATCH($J262,SorP!$B$1:$B$6226,0)),"",INDIRECT("'SorP'!$A$"&amp;MATCH($S262&amp;$J262,SorP!C:C,0))))</f>
        <v>MM-06</v>
      </c>
      <c r="U262" s="201"/>
      <c r="V262" s="226">
        <f>IF(C262="",NA(),IF(OR(C262="Smelter not listed",C262="Smelter not yet identified"),MATCH($B262&amp;$D262,'Smelter Look-up'!$J:$J,0),MATCH($B262&amp;$C262,'Smelter Look-up'!$J:$J,0)))</f>
        <v>501</v>
      </c>
      <c r="X262" s="227">
        <f t="shared" ref="X262:X293" si="39">IF(AND(C262="Smelter not listed",OR(LEN(D262)=0,LEN(E262)=0)),1,0)</f>
        <v>0</v>
      </c>
      <c r="AB262" s="228" t="str">
        <f t="shared" ref="AB262:AB293" si="40">B262&amp;C262</f>
        <v>TinPongpipat Company Limited</v>
      </c>
    </row>
    <row r="263" spans="1:28" s="227" customFormat="1" ht="409.5">
      <c r="A263" s="181"/>
      <c r="B263" s="182" t="s">
        <v>1120</v>
      </c>
      <c r="C263" s="186" t="s">
        <v>12907</v>
      </c>
      <c r="D263" s="230" t="s">
        <v>12907</v>
      </c>
      <c r="E263" s="182" t="s">
        <v>1090</v>
      </c>
      <c r="F263" s="182" t="str">
        <f ca="1">IF(ISERROR($V263),"",OFFSET('Smelter Look-up'!$E$4,$V263-4,0))</f>
        <v>CID003190</v>
      </c>
      <c r="G263" s="182" t="str">
        <f ca="1">IF(C263=$X$4,IF(ISERROR($V263),"Enter smelter details","RMI"),IF(ISERROR($V263),"",OFFSET('Smelter Look-up'!$F$4,$V263-4,0)))</f>
        <v>RMI</v>
      </c>
      <c r="H263" s="183" t="s">
        <v>16516</v>
      </c>
      <c r="I263" s="184" t="s">
        <v>12925</v>
      </c>
      <c r="J263" s="184" t="s">
        <v>13579</v>
      </c>
      <c r="K263" s="224"/>
      <c r="L263" s="224"/>
      <c r="M263" s="224"/>
      <c r="N263" s="224" t="s">
        <v>16517</v>
      </c>
      <c r="O263" s="224" t="s">
        <v>16518</v>
      </c>
      <c r="P263" s="185"/>
      <c r="Q263" s="225" t="s">
        <v>15868</v>
      </c>
      <c r="R263" s="182" t="str">
        <f ca="1">IF(ISERROR($V263),"",OFFSET('Smelter Look-up'!$C$4,$V263-4,0)&amp;"")</f>
        <v>Chifeng Dajingzi Tin Industry Co., Ltd.</v>
      </c>
      <c r="S263" s="181" t="str">
        <f t="shared" ca="1" si="38"/>
        <v>CN</v>
      </c>
      <c r="T263" s="181" t="str">
        <f ca="1">IF(B263="","",IF(ISERROR(MATCH($J263,SorP!$B$1:$B$6226,0)),"",INDIRECT("'SorP'!$A$"&amp;MATCH($S263&amp;$J263,SorP!C:C,0))))</f>
        <v>CN-NM</v>
      </c>
      <c r="U263" s="201"/>
      <c r="V263" s="226">
        <f>IF(C263="",NA(),IF(OR(C263="Smelter not listed",C263="Smelter not yet identified"),MATCH($B263&amp;$D263,'Smelter Look-up'!$J:$J,0),MATCH($B263&amp;$C263,'Smelter Look-up'!$J:$J,0)))</f>
        <v>412</v>
      </c>
      <c r="X263" s="227">
        <f t="shared" si="39"/>
        <v>0</v>
      </c>
      <c r="AB263" s="228" t="str">
        <f t="shared" si="40"/>
        <v>TinChifeng Dajingzi Tin Industry Co., Ltd.</v>
      </c>
    </row>
    <row r="264" spans="1:28" s="227" customFormat="1" ht="409.5">
      <c r="A264" s="181"/>
      <c r="B264" s="182" t="s">
        <v>1120</v>
      </c>
      <c r="C264" s="186" t="s">
        <v>2511</v>
      </c>
      <c r="D264" s="230" t="s">
        <v>2511</v>
      </c>
      <c r="E264" s="182" t="s">
        <v>1090</v>
      </c>
      <c r="F264" s="182" t="str">
        <f ca="1">IF(ISERROR($V264),"",OFFSET('Smelter Look-up'!$E$4,$V264-4,0))</f>
        <v>CID003116</v>
      </c>
      <c r="G264" s="182" t="str">
        <f ca="1">IF(C264=$X$4,IF(ISERROR($V264),"Enter smelter details","RMI"),IF(ISERROR($V264),"",OFFSET('Smelter Look-up'!$F$4,$V264-4,0)))</f>
        <v>RMI</v>
      </c>
      <c r="H264" s="183" t="s">
        <v>16519</v>
      </c>
      <c r="I264" s="184" t="s">
        <v>1810</v>
      </c>
      <c r="J264" s="184" t="s">
        <v>13601</v>
      </c>
      <c r="K264" s="224"/>
      <c r="L264" s="224"/>
      <c r="M264" s="224"/>
      <c r="N264" s="224" t="s">
        <v>16520</v>
      </c>
      <c r="O264" s="224" t="s">
        <v>16521</v>
      </c>
      <c r="P264" s="185"/>
      <c r="Q264" s="225" t="s">
        <v>15868</v>
      </c>
      <c r="R264" s="182" t="str">
        <f ca="1">IF(ISERROR($V264),"",OFFSET('Smelter Look-up'!$C$4,$V264-4,0)&amp;"")</f>
        <v>Guangdong Hanhe Non-Ferrous Metal Co., Ltd.</v>
      </c>
      <c r="S264" s="181" t="str">
        <f t="shared" ca="1" si="38"/>
        <v>CN</v>
      </c>
      <c r="T264" s="181" t="str">
        <f ca="1">IF(B264="","",IF(ISERROR(MATCH($J264,SorP!$B$1:$B$6226,0)),"",INDIRECT("'SorP'!$A$"&amp;MATCH($S264&amp;$J264,SorP!C:C,0))))</f>
        <v>CN-GD</v>
      </c>
      <c r="U264" s="201"/>
      <c r="V264" s="226">
        <f>IF(C264="",NA(),IF(OR(C264="Smelter not listed",C264="Smelter not yet identified"),MATCH($B264&amp;$D264,'Smelter Look-up'!$J:$J,0),MATCH($B264&amp;$C264,'Smelter Look-up'!$J:$J,0)))</f>
        <v>455</v>
      </c>
      <c r="X264" s="227">
        <f t="shared" si="39"/>
        <v>0</v>
      </c>
      <c r="AB264" s="228" t="str">
        <f t="shared" si="40"/>
        <v>TinGuangdong Hanhe Non-Ferrous Metal Co., Ltd.</v>
      </c>
    </row>
    <row r="265" spans="1:28" s="227" customFormat="1" ht="408">
      <c r="A265" s="181"/>
      <c r="B265" s="182" t="s">
        <v>1120</v>
      </c>
      <c r="C265" s="186" t="s">
        <v>2293</v>
      </c>
      <c r="D265" s="230" t="s">
        <v>2293</v>
      </c>
      <c r="E265" s="182" t="s">
        <v>1105</v>
      </c>
      <c r="F265" s="182" t="str">
        <f ca="1">IF(ISERROR($V265),"",OFFSET('Smelter Look-up'!$E$4,$V265-4,0))</f>
        <v>CID002858</v>
      </c>
      <c r="G265" s="182" t="str">
        <f ca="1">IF(C265=$X$4,IF(ISERROR($V265),"Enter smelter details","RMI"),IF(ISERROR($V265),"",OFFSET('Smelter Look-up'!$F$4,$V265-4,0)))</f>
        <v>RMI</v>
      </c>
      <c r="H265" s="183" t="s">
        <v>15954</v>
      </c>
      <c r="I265" s="184" t="s">
        <v>2330</v>
      </c>
      <c r="J265" s="184" t="s">
        <v>2331</v>
      </c>
      <c r="K265" s="224"/>
      <c r="L265" s="224"/>
      <c r="M265" s="224"/>
      <c r="N265" s="224" t="s">
        <v>16522</v>
      </c>
      <c r="O265" s="224" t="s">
        <v>16523</v>
      </c>
      <c r="P265" s="185"/>
      <c r="Q265" s="225"/>
      <c r="R265" s="182" t="str">
        <f ca="1">IF(ISERROR($V265),"",OFFSET('Smelter Look-up'!$C$4,$V265-4,0)&amp;"")</f>
        <v>Modeltech Sdn Bhd</v>
      </c>
      <c r="S265" s="181" t="str">
        <f t="shared" ca="1" si="38"/>
        <v>MY</v>
      </c>
      <c r="T265" s="181" t="str">
        <f ca="1">IF(B265="","",IF(ISERROR(MATCH($J265,SorP!$B$1:$B$6226,0)),"",INDIRECT("'SorP'!$A$"&amp;MATCH($S265&amp;$J265,SorP!C:C,0))))</f>
        <v>MY-04</v>
      </c>
      <c r="U265" s="201"/>
      <c r="V265" s="226">
        <f>IF(C265="",NA(),IF(OR(C265="Smelter not listed",C265="Smelter not yet identified"),MATCH($B265&amp;$D265,'Smelter Look-up'!$J:$J,0),MATCH($B265&amp;$C265,'Smelter Look-up'!$J:$J,0)))</f>
        <v>489</v>
      </c>
      <c r="X265" s="227">
        <f t="shared" si="39"/>
        <v>0</v>
      </c>
      <c r="AB265" s="228" t="str">
        <f t="shared" si="40"/>
        <v>TinModeltech Sdn Bhd</v>
      </c>
    </row>
    <row r="266" spans="1:28" s="227" customFormat="1" ht="369.75">
      <c r="A266" s="181"/>
      <c r="B266" s="182" t="s">
        <v>1120</v>
      </c>
      <c r="C266" s="186" t="s">
        <v>15810</v>
      </c>
      <c r="D266" s="230" t="s">
        <v>15810</v>
      </c>
      <c r="E266" s="182" t="s">
        <v>1090</v>
      </c>
      <c r="F266" s="182" t="str">
        <f ca="1">IF(ISERROR($V266),"",OFFSET('Smelter Look-up'!$E$4,$V266-4,0))</f>
        <v>CID002844</v>
      </c>
      <c r="G266" s="182" t="str">
        <f ca="1">IF(C266=$X$4,IF(ISERROR($V266),"Enter smelter details","RMI"),IF(ISERROR($V266),"",OFFSET('Smelter Look-up'!$F$4,$V266-4,0)))</f>
        <v>RMI</v>
      </c>
      <c r="H266" s="183" t="s">
        <v>16524</v>
      </c>
      <c r="I266" s="184" t="s">
        <v>1759</v>
      </c>
      <c r="J266" s="184" t="s">
        <v>13596</v>
      </c>
      <c r="K266" s="224"/>
      <c r="L266" s="224"/>
      <c r="M266" s="224"/>
      <c r="N266" s="224" t="s">
        <v>16525</v>
      </c>
      <c r="O266" s="224" t="s">
        <v>16526</v>
      </c>
      <c r="P266" s="185"/>
      <c r="Q266" s="225" t="s">
        <v>15868</v>
      </c>
      <c r="R266" s="182" t="str">
        <f ca="1">IF(ISERROR($V266),"",OFFSET('Smelter Look-up'!$C$4,$V266-4,0)&amp;"")</f>
        <v>HuiChang Hill Tin Industry Co., Ltd.</v>
      </c>
      <c r="S266" s="181" t="str">
        <f t="shared" ca="1" si="38"/>
        <v>CN</v>
      </c>
      <c r="T266" s="181" t="str">
        <f ca="1">IF(B266="","",IF(ISERROR(MATCH($J266,SorP!$B$1:$B$6226,0)),"",INDIRECT("'SorP'!$A$"&amp;MATCH($S266&amp;$J266,SorP!C:C,0))))</f>
        <v>CN-JX</v>
      </c>
      <c r="U266" s="201"/>
      <c r="V266" s="226">
        <f>IF(C266="",NA(),IF(OR(C266="Smelter not listed",C266="Smelter not yet identified"),MATCH($B266&amp;$D266,'Smelter Look-up'!$J:$J,0),MATCH($B266&amp;$C266,'Smelter Look-up'!$J:$J,0)))</f>
        <v>458</v>
      </c>
      <c r="X266" s="227">
        <f t="shared" si="39"/>
        <v>0</v>
      </c>
      <c r="AB266" s="228" t="str">
        <f t="shared" si="40"/>
        <v>TinHuiChang Hill Tin Industry Co., Ltd.</v>
      </c>
    </row>
    <row r="267" spans="1:28" s="227" customFormat="1" ht="409.5">
      <c r="A267" s="181"/>
      <c r="B267" s="182" t="s">
        <v>1120</v>
      </c>
      <c r="C267" s="186" t="s">
        <v>15506</v>
      </c>
      <c r="D267" s="230" t="s">
        <v>15506</v>
      </c>
      <c r="E267" s="182" t="s">
        <v>1095</v>
      </c>
      <c r="F267" s="182" t="str">
        <f ca="1">IF(ISERROR($V267),"",OFFSET('Smelter Look-up'!$E$4,$V267-4,0))</f>
        <v>CID002776</v>
      </c>
      <c r="G267" s="182" t="str">
        <f ca="1">IF(C267=$X$4,IF(ISERROR($V267),"Enter smelter details","RMI"),IF(ISERROR($V267),"",OFFSET('Smelter Look-up'!$F$4,$V267-4,0)))</f>
        <v>RMI</v>
      </c>
      <c r="H267" s="183" t="s">
        <v>16527</v>
      </c>
      <c r="I267" s="184" t="s">
        <v>15512</v>
      </c>
      <c r="J267" s="184" t="s">
        <v>12830</v>
      </c>
      <c r="K267" s="224"/>
      <c r="L267" s="224"/>
      <c r="M267" s="224"/>
      <c r="N267" s="224" t="s">
        <v>16528</v>
      </c>
      <c r="O267" s="224" t="s">
        <v>16529</v>
      </c>
      <c r="P267" s="185"/>
      <c r="Q267" s="225" t="s">
        <v>15868</v>
      </c>
      <c r="R267" s="182" t="str">
        <f ca="1">IF(ISERROR($V267),"",OFFSET('Smelter Look-up'!$C$4,$V267-4,0)&amp;"")</f>
        <v>PT Bangka Prima Tin</v>
      </c>
      <c r="S267" s="181" t="str">
        <f t="shared" ca="1" si="38"/>
        <v>ID</v>
      </c>
      <c r="T267" s="181" t="str">
        <f ca="1">IF(B267="","",IF(ISERROR(MATCH($J267,SorP!$B$1:$B$6226,0)),"",INDIRECT("'SorP'!$A$"&amp;MATCH($S267&amp;$J267,SorP!C:C,0))))</f>
        <v>ID-BB</v>
      </c>
      <c r="U267" s="201"/>
      <c r="V267" s="226">
        <f>IF(C267="",NA(),IF(OR(C267="Smelter not listed",C267="Smelter not yet identified"),MATCH($B267&amp;$D267,'Smelter Look-up'!$J:$J,0),MATCH($B267&amp;$C267,'Smelter Look-up'!$J:$J,0)))</f>
        <v>508</v>
      </c>
      <c r="X267" s="227">
        <f t="shared" si="39"/>
        <v>0</v>
      </c>
      <c r="AB267" s="228" t="str">
        <f t="shared" si="40"/>
        <v>TinPT Bangka Prima Tin</v>
      </c>
    </row>
    <row r="268" spans="1:28" s="227" customFormat="1" ht="409.5">
      <c r="A268" s="181"/>
      <c r="B268" s="182" t="s">
        <v>1120</v>
      </c>
      <c r="C268" s="186" t="s">
        <v>15497</v>
      </c>
      <c r="D268" s="230" t="s">
        <v>15497</v>
      </c>
      <c r="E268" s="182" t="s">
        <v>1092</v>
      </c>
      <c r="F268" s="182" t="str">
        <f ca="1">IF(ISERROR($V268),"",OFFSET('Smelter Look-up'!$E$4,$V268-4,0))</f>
        <v>CID002774</v>
      </c>
      <c r="G268" s="182" t="str">
        <f ca="1">IF(C268=$X$4,IF(ISERROR($V268),"Enter smelter details","RMI"),IF(ISERROR($V268),"",OFFSET('Smelter Look-up'!$F$4,$V268-4,0)))</f>
        <v>RMI</v>
      </c>
      <c r="H268" s="183" t="s">
        <v>16530</v>
      </c>
      <c r="I268" s="184" t="s">
        <v>1804</v>
      </c>
      <c r="J268" s="184" t="s">
        <v>12390</v>
      </c>
      <c r="K268" s="224"/>
      <c r="L268" s="224"/>
      <c r="M268" s="224"/>
      <c r="N268" s="224" t="s">
        <v>16531</v>
      </c>
      <c r="O268" s="224" t="s">
        <v>16532</v>
      </c>
      <c r="P268" s="185"/>
      <c r="Q268" s="225" t="s">
        <v>15868</v>
      </c>
      <c r="R268" s="182" t="str">
        <f ca="1">IF(ISERROR($V268),"",OFFSET('Smelter Look-up'!$C$4,$V268-4,0)&amp;"")</f>
        <v>Aurubis Berango</v>
      </c>
      <c r="S268" s="181" t="str">
        <f t="shared" ca="1" si="38"/>
        <v>ES</v>
      </c>
      <c r="T268" s="181" t="str">
        <f ca="1">IF(B268="","",IF(ISERROR(MATCH($J268,SorP!$B$1:$B$6226,0)),"",INDIRECT("'SorP'!$A$"&amp;MATCH($S268&amp;$J268,SorP!C:C,0))))</f>
        <v>ES-BI</v>
      </c>
      <c r="U268" s="201"/>
      <c r="V268" s="226">
        <f>IF(C268="",NA(),IF(OR(C268="Smelter not listed",C268="Smelter not yet identified"),MATCH($B268&amp;$D268,'Smelter Look-up'!$J:$J,0),MATCH($B268&amp;$C268,'Smelter Look-up'!$J:$J,0)))</f>
        <v>406</v>
      </c>
      <c r="X268" s="227">
        <f t="shared" si="39"/>
        <v>0</v>
      </c>
      <c r="AB268" s="228" t="str">
        <f t="shared" si="40"/>
        <v>TinAurubis Berango</v>
      </c>
    </row>
    <row r="269" spans="1:28" s="227" customFormat="1" ht="409.5">
      <c r="A269" s="181"/>
      <c r="B269" s="182" t="s">
        <v>1120</v>
      </c>
      <c r="C269" s="186" t="s">
        <v>15496</v>
      </c>
      <c r="D269" s="230" t="s">
        <v>15496</v>
      </c>
      <c r="E269" s="182" t="s">
        <v>1085</v>
      </c>
      <c r="F269" s="182" t="str">
        <f ca="1">IF(ISERROR($V269),"",OFFSET('Smelter Look-up'!$E$4,$V269-4,0))</f>
        <v>CID002773</v>
      </c>
      <c r="G269" s="182" t="str">
        <f ca="1">IF(C269=$X$4,IF(ISERROR($V269),"Enter smelter details","RMI"),IF(ISERROR($V269),"",OFFSET('Smelter Look-up'!$F$4,$V269-4,0)))</f>
        <v>RMI</v>
      </c>
      <c r="H269" s="183" t="s">
        <v>16533</v>
      </c>
      <c r="I269" s="184" t="s">
        <v>1802</v>
      </c>
      <c r="J269" s="184" t="s">
        <v>3135</v>
      </c>
      <c r="K269" s="224"/>
      <c r="L269" s="224"/>
      <c r="M269" s="224"/>
      <c r="N269" s="224" t="s">
        <v>16534</v>
      </c>
      <c r="O269" s="224" t="s">
        <v>16535</v>
      </c>
      <c r="P269" s="185"/>
      <c r="Q269" s="225" t="s">
        <v>15868</v>
      </c>
      <c r="R269" s="182" t="str">
        <f ca="1">IF(ISERROR($V269),"",OFFSET('Smelter Look-up'!$C$4,$V269-4,0)&amp;"")</f>
        <v>Aurubis Beerse</v>
      </c>
      <c r="S269" s="181" t="str">
        <f t="shared" ca="1" si="38"/>
        <v>BE</v>
      </c>
      <c r="T269" s="181" t="str">
        <f ca="1">IF(B269="","",IF(ISERROR(MATCH($J269,SorP!$B$1:$B$6226,0)),"",INDIRECT("'SorP'!$A$"&amp;MATCH($S269&amp;$J269,SorP!C:C,0))))</f>
        <v>BE-VAN</v>
      </c>
      <c r="U269" s="201"/>
      <c r="V269" s="226">
        <f>IF(C269="",NA(),IF(OR(C269="Smelter not listed",C269="Smelter not yet identified"),MATCH($B269&amp;$D269,'Smelter Look-up'!$J:$J,0),MATCH($B269&amp;$C269,'Smelter Look-up'!$J:$J,0)))</f>
        <v>405</v>
      </c>
      <c r="X269" s="227">
        <f t="shared" si="39"/>
        <v>0</v>
      </c>
      <c r="AB269" s="228" t="str">
        <f t="shared" si="40"/>
        <v>TinAurubis Beerse</v>
      </c>
    </row>
    <row r="270" spans="1:28" s="227" customFormat="1" ht="409.5">
      <c r="A270" s="181"/>
      <c r="B270" s="182" t="s">
        <v>1120</v>
      </c>
      <c r="C270" s="186" t="s">
        <v>2513</v>
      </c>
      <c r="D270" s="230" t="s">
        <v>2513</v>
      </c>
      <c r="E270" s="182" t="s">
        <v>1086</v>
      </c>
      <c r="F270" s="182" t="str">
        <f ca="1">IF(ISERROR($V270),"",OFFSET('Smelter Look-up'!$E$4,$V270-4,0))</f>
        <v>CID002756</v>
      </c>
      <c r="G270" s="182" t="str">
        <f ca="1">IF(C270=$X$4,IF(ISERROR($V270),"Enter smelter details","RMI"),IF(ISERROR($V270),"",OFFSET('Smelter Look-up'!$F$4,$V270-4,0)))</f>
        <v>RMI</v>
      </c>
      <c r="H270" s="183" t="s">
        <v>16536</v>
      </c>
      <c r="I270" s="184" t="s">
        <v>2522</v>
      </c>
      <c r="J270" s="184" t="s">
        <v>1666</v>
      </c>
      <c r="K270" s="224"/>
      <c r="L270" s="224"/>
      <c r="M270" s="224"/>
      <c r="N270" s="224" t="s">
        <v>15902</v>
      </c>
      <c r="O270" s="224" t="s">
        <v>16537</v>
      </c>
      <c r="P270" s="185"/>
      <c r="Q270" s="225" t="s">
        <v>15868</v>
      </c>
      <c r="R270" s="182" t="str">
        <f ca="1">IF(ISERROR($V270),"",OFFSET('Smelter Look-up'!$C$4,$V270-4,0)&amp;"")</f>
        <v>Super Ligas</v>
      </c>
      <c r="S270" s="181" t="str">
        <f t="shared" ca="1" si="38"/>
        <v>BR</v>
      </c>
      <c r="T270" s="181" t="str">
        <f ca="1">IF(B270="","",IF(ISERROR(MATCH($J270,SorP!$B$1:$B$6226,0)),"",INDIRECT("'SorP'!$A$"&amp;MATCH($S270&amp;$J270,SorP!C:C,0))))</f>
        <v>BR-SP</v>
      </c>
      <c r="U270" s="201"/>
      <c r="V270" s="226">
        <f>IF(C270="",NA(),IF(OR(C270="Smelter not listed",C270="Smelter not yet identified"),MATCH($B270&amp;$D270,'Smelter Look-up'!$J:$J,0),MATCH($B270&amp;$C270,'Smelter Look-up'!$J:$J,0)))</f>
        <v>543</v>
      </c>
      <c r="X270" s="227">
        <f t="shared" si="39"/>
        <v>0</v>
      </c>
      <c r="AB270" s="228" t="str">
        <f t="shared" si="40"/>
        <v>TinSuper Ligas</v>
      </c>
    </row>
    <row r="271" spans="1:28" s="227" customFormat="1" ht="409.5">
      <c r="A271" s="181"/>
      <c r="B271" s="182" t="s">
        <v>1120</v>
      </c>
      <c r="C271" s="186" t="s">
        <v>12412</v>
      </c>
      <c r="D271" s="230" t="s">
        <v>12412</v>
      </c>
      <c r="E271" s="182" t="s">
        <v>1086</v>
      </c>
      <c r="F271" s="182" t="str">
        <f ca="1">IF(ISERROR($V271),"",OFFSET('Smelter Look-up'!$E$4,$V271-4,0))</f>
        <v>CID002706</v>
      </c>
      <c r="G271" s="182" t="str">
        <f ca="1">IF(C271=$X$4,IF(ISERROR($V271),"Enter smelter details","RMI"),IF(ISERROR($V271),"",OFFSET('Smelter Look-up'!$F$4,$V271-4,0)))</f>
        <v>RMI</v>
      </c>
      <c r="H271" s="183" t="s">
        <v>16382</v>
      </c>
      <c r="I271" s="184" t="s">
        <v>16383</v>
      </c>
      <c r="J271" s="184" t="s">
        <v>1744</v>
      </c>
      <c r="K271" s="224"/>
      <c r="L271" s="224"/>
      <c r="M271" s="224"/>
      <c r="N271" s="224" t="s">
        <v>16538</v>
      </c>
      <c r="O271" s="224" t="s">
        <v>16539</v>
      </c>
      <c r="P271" s="185"/>
      <c r="Q271" s="225" t="s">
        <v>15868</v>
      </c>
      <c r="R271" s="182" t="str">
        <f ca="1">IF(ISERROR($V271),"",OFFSET('Smelter Look-up'!$C$4,$V271-4,0)&amp;"")</f>
        <v>Resind Industria e Comercio Ltda.</v>
      </c>
      <c r="S271" s="181" t="str">
        <f t="shared" ca="1" si="38"/>
        <v>BR</v>
      </c>
      <c r="T271" s="181" t="str">
        <f ca="1">IF(B271="","",IF(ISERROR(MATCH($J271,SorP!$B$1:$B$6226,0)),"",INDIRECT("'SorP'!$A$"&amp;MATCH($S271&amp;$J271,SorP!C:C,0))))</f>
        <v>BR-MG</v>
      </c>
      <c r="U271" s="201"/>
      <c r="V271" s="226">
        <f>IF(C271="",NA(),IF(OR(C271="Smelter not listed",C271="Smelter not yet identified"),MATCH($B271&amp;$D271,'Smelter Look-up'!$J:$J,0),MATCH($B271&amp;$C271,'Smelter Look-up'!$J:$J,0)))</f>
        <v>538</v>
      </c>
      <c r="X271" s="227">
        <f t="shared" si="39"/>
        <v>0</v>
      </c>
      <c r="AB271" s="228" t="str">
        <f t="shared" si="40"/>
        <v>TinResind Industria e Comercio Ltda.</v>
      </c>
    </row>
    <row r="272" spans="1:28" s="227" customFormat="1" ht="409.5">
      <c r="A272" s="181"/>
      <c r="B272" s="182" t="s">
        <v>1120</v>
      </c>
      <c r="C272" s="186" t="s">
        <v>2120</v>
      </c>
      <c r="D272" s="230" t="s">
        <v>2120</v>
      </c>
      <c r="E272" s="182" t="s">
        <v>882</v>
      </c>
      <c r="F272" s="182" t="str">
        <f ca="1">IF(ISERROR($V272),"",OFFSET('Smelter Look-up'!$E$4,$V272-4,0))</f>
        <v>CID002703</v>
      </c>
      <c r="G272" s="182" t="str">
        <f ca="1">IF(C272=$X$4,IF(ISERROR($V272),"Enter smelter details","RMI"),IF(ISERROR($V272),"",OFFSET('Smelter Look-up'!$F$4,$V272-4,0)))</f>
        <v>RMI</v>
      </c>
      <c r="H272" s="183" t="s">
        <v>16540</v>
      </c>
      <c r="I272" s="184" t="s">
        <v>1796</v>
      </c>
      <c r="J272" s="184" t="s">
        <v>12106</v>
      </c>
      <c r="K272" s="224"/>
      <c r="L272" s="224"/>
      <c r="M272" s="224"/>
      <c r="N272" s="224" t="s">
        <v>15893</v>
      </c>
      <c r="O272" s="224" t="s">
        <v>16541</v>
      </c>
      <c r="P272" s="185"/>
      <c r="Q272" s="225"/>
      <c r="R272" s="182" t="str">
        <f ca="1">IF(ISERROR($V272),"",OFFSET('Smelter Look-up'!$C$4,$V272-4,0)&amp;"")</f>
        <v>An Vinh Joint Stock Mineral Processing Company</v>
      </c>
      <c r="S272" s="181" t="str">
        <f t="shared" ca="1" si="38"/>
        <v>VN</v>
      </c>
      <c r="T272" s="181" t="str">
        <f ca="1">IF(B272="","",IF(ISERROR(MATCH($J272,SorP!$B$1:$B$6226,0)),"",INDIRECT("'SorP'!$A$"&amp;MATCH($S272&amp;$J272,SorP!C:C,0))))</f>
        <v>VN-22</v>
      </c>
      <c r="U272" s="201"/>
      <c r="V272" s="226">
        <f>IF(C272="",NA(),IF(OR(C272="Smelter not listed",C272="Smelter not yet identified"),MATCH($B272&amp;$D272,'Smelter Look-up'!$J:$J,0),MATCH($B272&amp;$C272,'Smelter Look-up'!$J:$J,0)))</f>
        <v>404</v>
      </c>
      <c r="X272" s="227">
        <f t="shared" si="39"/>
        <v>0</v>
      </c>
      <c r="AB272" s="228" t="str">
        <f t="shared" si="40"/>
        <v>TinAn Vinh Joint Stock Mineral Processing Company</v>
      </c>
    </row>
    <row r="273" spans="1:28" s="227" customFormat="1" ht="409.5">
      <c r="A273" s="181"/>
      <c r="B273" s="182" t="s">
        <v>1120</v>
      </c>
      <c r="C273" s="186" t="s">
        <v>15447</v>
      </c>
      <c r="D273" s="230" t="s">
        <v>15447</v>
      </c>
      <c r="E273" s="182" t="s">
        <v>1095</v>
      </c>
      <c r="F273" s="182" t="str">
        <f ca="1">IF(ISERROR($V273),"",OFFSET('Smelter Look-up'!$E$4,$V273-4,0))</f>
        <v>CID002696</v>
      </c>
      <c r="G273" s="182" t="str">
        <f ca="1">IF(C273=$X$4,IF(ISERROR($V273),"Enter smelter details","RMI"),IF(ISERROR($V273),"",OFFSET('Smelter Look-up'!$F$4,$V273-4,0)))</f>
        <v>RMI</v>
      </c>
      <c r="H273" s="183" t="s">
        <v>16542</v>
      </c>
      <c r="I273" s="184" t="s">
        <v>15449</v>
      </c>
      <c r="J273" s="184" t="s">
        <v>1776</v>
      </c>
      <c r="K273" s="224"/>
      <c r="L273" s="224"/>
      <c r="M273" s="224"/>
      <c r="N273" s="224" t="s">
        <v>16543</v>
      </c>
      <c r="O273" s="224" t="s">
        <v>16544</v>
      </c>
      <c r="P273" s="185"/>
      <c r="Q273" s="225" t="s">
        <v>15868</v>
      </c>
      <c r="R273" s="182" t="str">
        <f ca="1">IF(ISERROR($V273),"",OFFSET('Smelter Look-up'!$C$4,$V273-4,0)&amp;"")</f>
        <v>PT Cipta Persada Mulia</v>
      </c>
      <c r="S273" s="181" t="str">
        <f t="shared" ca="1" si="38"/>
        <v>ID</v>
      </c>
      <c r="T273" s="181" t="str">
        <f ca="1">IF(B273="","",IF(ISERROR(MATCH($J273,SorP!$B$1:$B$6226,0)),"",INDIRECT("'SorP'!$A$"&amp;MATCH($S273&amp;$J273,SorP!C:C,0))))</f>
        <v>ID-KR</v>
      </c>
      <c r="U273" s="201"/>
      <c r="V273" s="226">
        <f>IF(C273="",NA(),IF(OR(C273="Smelter not listed",C273="Smelter not yet identified"),MATCH($B273&amp;$D273,'Smelter Look-up'!$J:$J,0),MATCH($B273&amp;$C273,'Smelter Look-up'!$J:$J,0)))</f>
        <v>513</v>
      </c>
      <c r="X273" s="227">
        <f t="shared" si="39"/>
        <v>0</v>
      </c>
      <c r="AB273" s="228" t="str">
        <f t="shared" si="40"/>
        <v>TinPT Cipta Persada Mulia</v>
      </c>
    </row>
    <row r="274" spans="1:28" s="227" customFormat="1" ht="409.5">
      <c r="A274" s="181"/>
      <c r="B274" s="182" t="s">
        <v>1120</v>
      </c>
      <c r="C274" s="186" t="s">
        <v>15806</v>
      </c>
      <c r="D274" s="230" t="s">
        <v>15806</v>
      </c>
      <c r="E274" s="182" t="s">
        <v>1095</v>
      </c>
      <c r="F274" s="182" t="str">
        <f ca="1">IF(ISERROR($V274),"",OFFSET('Smelter Look-up'!$E$4,$V274-4,0))</f>
        <v>CID002593</v>
      </c>
      <c r="G274" s="182" t="str">
        <f ca="1">IF(C274=$X$4,IF(ISERROR($V274),"Enter smelter details","RMI"),IF(ISERROR($V274),"",OFFSET('Smelter Look-up'!$F$4,$V274-4,0)))</f>
        <v>RMI</v>
      </c>
      <c r="H274" s="183" t="s">
        <v>16545</v>
      </c>
      <c r="I274" s="184" t="s">
        <v>15109</v>
      </c>
      <c r="J274" s="184" t="s">
        <v>12830</v>
      </c>
      <c r="K274" s="224"/>
      <c r="L274" s="224"/>
      <c r="M274" s="224"/>
      <c r="N274" s="224" t="s">
        <v>16546</v>
      </c>
      <c r="O274" s="224" t="s">
        <v>16547</v>
      </c>
      <c r="P274" s="185"/>
      <c r="Q274" s="225" t="s">
        <v>15868</v>
      </c>
      <c r="R274" s="182" t="str">
        <f ca="1">IF(ISERROR($V274),"",OFFSET('Smelter Look-up'!$C$4,$V274-4,0)&amp;"")</f>
        <v>PT Rajehan Ariq</v>
      </c>
      <c r="S274" s="181" t="str">
        <f t="shared" ca="1" si="38"/>
        <v>ID</v>
      </c>
      <c r="T274" s="181" t="str">
        <f ca="1">IF(B274="","",IF(ISERROR(MATCH($J274,SorP!$B$1:$B$6226,0)),"",INDIRECT("'SorP'!$A$"&amp;MATCH($S274&amp;$J274,SorP!C:C,0))))</f>
        <v>ID-BB</v>
      </c>
      <c r="U274" s="201"/>
      <c r="V274" s="226">
        <f>IF(C274="",NA(),IF(OR(C274="Smelter not listed",C274="Smelter not yet identified"),MATCH($B274&amp;$D274,'Smelter Look-up'!$J:$J,0),MATCH($B274&amp;$C274,'Smelter Look-up'!$J:$J,0)))</f>
        <v>525</v>
      </c>
      <c r="X274" s="227">
        <f t="shared" si="39"/>
        <v>0</v>
      </c>
      <c r="AB274" s="228" t="str">
        <f t="shared" si="40"/>
        <v>TinPT Rajehan Ariq</v>
      </c>
    </row>
    <row r="275" spans="1:28" s="227" customFormat="1" ht="409.5">
      <c r="A275" s="181"/>
      <c r="B275" s="182" t="s">
        <v>1120</v>
      </c>
      <c r="C275" s="186" t="s">
        <v>1797</v>
      </c>
      <c r="D275" s="230" t="s">
        <v>1797</v>
      </c>
      <c r="E275" s="182" t="s">
        <v>882</v>
      </c>
      <c r="F275" s="182" t="str">
        <f ca="1">IF(ISERROR($V275),"",OFFSET('Smelter Look-up'!$E$4,$V275-4,0))</f>
        <v>CID002574</v>
      </c>
      <c r="G275" s="182" t="str">
        <f ca="1">IF(C275=$X$4,IF(ISERROR($V275),"Enter smelter details","RMI"),IF(ISERROR($V275),"",OFFSET('Smelter Look-up'!$F$4,$V275-4,0)))</f>
        <v>RMI</v>
      </c>
      <c r="H275" s="183" t="s">
        <v>16548</v>
      </c>
      <c r="I275" s="184" t="s">
        <v>1799</v>
      </c>
      <c r="J275" s="184" t="s">
        <v>12134</v>
      </c>
      <c r="K275" s="224"/>
      <c r="L275" s="224"/>
      <c r="M275" s="224"/>
      <c r="N275" s="224" t="s">
        <v>15902</v>
      </c>
      <c r="O275" s="224" t="s">
        <v>16549</v>
      </c>
      <c r="P275" s="185"/>
      <c r="Q275" s="225"/>
      <c r="R275" s="182" t="str">
        <f ca="1">IF(ISERROR($V275),"",OFFSET('Smelter Look-up'!$C$4,$V275-4,0)&amp;"")</f>
        <v>Tuyen Quang Non-Ferrous Metals Joint Stock Company</v>
      </c>
      <c r="S275" s="181" t="str">
        <f t="shared" ca="1" si="38"/>
        <v>VN</v>
      </c>
      <c r="T275" s="181" t="str">
        <f ca="1">IF(B275="","",IF(ISERROR(MATCH($J275,SorP!$B$1:$B$6226,0)),"",INDIRECT("'SorP'!$A$"&amp;MATCH($S275&amp;$J275,SorP!C:C,0))))</f>
        <v>VN-07</v>
      </c>
      <c r="U275" s="201"/>
      <c r="V275" s="226">
        <f>IF(C275="",NA(),IF(OR(C275="Smelter not listed",C275="Smelter not yet identified"),MATCH($B275&amp;$D275,'Smelter Look-up'!$J:$J,0),MATCH($B275&amp;$C275,'Smelter Look-up'!$J:$J,0)))</f>
        <v>553</v>
      </c>
      <c r="X275" s="227">
        <f t="shared" si="39"/>
        <v>0</v>
      </c>
      <c r="AB275" s="228" t="str">
        <f t="shared" si="40"/>
        <v>TinTuyen Quang Non-Ferrous Metals Joint Stock Company</v>
      </c>
    </row>
    <row r="276" spans="1:28" s="227" customFormat="1" ht="409.5">
      <c r="A276" s="181"/>
      <c r="B276" s="182" t="s">
        <v>1120</v>
      </c>
      <c r="C276" s="186" t="s">
        <v>1794</v>
      </c>
      <c r="D276" s="230" t="s">
        <v>1794</v>
      </c>
      <c r="E276" s="182" t="s">
        <v>882</v>
      </c>
      <c r="F276" s="182" t="str">
        <f ca="1">IF(ISERROR($V276),"",OFFSET('Smelter Look-up'!$E$4,$V276-4,0))</f>
        <v>CID002573</v>
      </c>
      <c r="G276" s="182" t="str">
        <f ca="1">IF(C276=$X$4,IF(ISERROR($V276),"Enter smelter details","RMI"),IF(ISERROR($V276),"",OFFSET('Smelter Look-up'!$F$4,$V276-4,0)))</f>
        <v>RMI</v>
      </c>
      <c r="H276" s="183" t="s">
        <v>16540</v>
      </c>
      <c r="I276" s="184" t="s">
        <v>1796</v>
      </c>
      <c r="J276" s="184" t="s">
        <v>12106</v>
      </c>
      <c r="K276" s="224"/>
      <c r="L276" s="224"/>
      <c r="M276" s="224"/>
      <c r="N276" s="224" t="s">
        <v>15890</v>
      </c>
      <c r="O276" s="224" t="s">
        <v>16550</v>
      </c>
      <c r="P276" s="185"/>
      <c r="Q276" s="225"/>
      <c r="R276" s="182" t="str">
        <f ca="1">IF(ISERROR($V276),"",OFFSET('Smelter Look-up'!$C$4,$V276-4,0)&amp;"")</f>
        <v>Nghe Tinh Non-Ferrous Metals Joint Stock Company</v>
      </c>
      <c r="S276" s="181" t="str">
        <f t="shared" ca="1" si="38"/>
        <v>VN</v>
      </c>
      <c r="T276" s="181" t="str">
        <f ca="1">IF(B276="","",IF(ISERROR(MATCH($J276,SorP!$B$1:$B$6226,0)),"",INDIRECT("'SorP'!$A$"&amp;MATCH($S276&amp;$J276,SorP!C:C,0))))</f>
        <v>VN-22</v>
      </c>
      <c r="U276" s="201"/>
      <c r="V276" s="226">
        <f>IF(C276="",NA(),IF(OR(C276="Smelter not listed",C276="Smelter not yet identified"),MATCH($B276&amp;$D276,'Smelter Look-up'!$J:$J,0),MATCH($B276&amp;$C276,'Smelter Look-up'!$J:$J,0)))</f>
        <v>493</v>
      </c>
      <c r="X276" s="227">
        <f t="shared" si="39"/>
        <v>0</v>
      </c>
      <c r="AB276" s="228" t="str">
        <f t="shared" si="40"/>
        <v>TinNghe Tinh Non-Ferrous Metals Joint Stock Company</v>
      </c>
    </row>
    <row r="277" spans="1:28" s="227" customFormat="1" ht="409.5">
      <c r="A277" s="181"/>
      <c r="B277" s="182" t="s">
        <v>1120</v>
      </c>
      <c r="C277" s="186" t="s">
        <v>1791</v>
      </c>
      <c r="D277" s="230" t="s">
        <v>1791</v>
      </c>
      <c r="E277" s="182" t="s">
        <v>882</v>
      </c>
      <c r="F277" s="182" t="str">
        <f ca="1">IF(ISERROR($V277),"",OFFSET('Smelter Look-up'!$E$4,$V277-4,0))</f>
        <v>CID002572</v>
      </c>
      <c r="G277" s="182" t="str">
        <f ca="1">IF(C277=$X$4,IF(ISERROR($V277),"Enter smelter details","RMI"),IF(ISERROR($V277),"",OFFSET('Smelter Look-up'!$F$4,$V277-4,0)))</f>
        <v>RMI</v>
      </c>
      <c r="H277" s="183" t="s">
        <v>16551</v>
      </c>
      <c r="I277" s="184" t="s">
        <v>1793</v>
      </c>
      <c r="J277" s="184" t="s">
        <v>12156</v>
      </c>
      <c r="K277" s="224"/>
      <c r="L277" s="224"/>
      <c r="M277" s="224"/>
      <c r="N277" s="224" t="s">
        <v>15893</v>
      </c>
      <c r="O277" s="224" t="s">
        <v>16552</v>
      </c>
      <c r="P277" s="185"/>
      <c r="Q277" s="225"/>
      <c r="R277" s="182" t="str">
        <f ca="1">IF(ISERROR($V277),"",OFFSET('Smelter Look-up'!$C$4,$V277-4,0)&amp;"")</f>
        <v>Electro-Mechanical Facility of the Cao Bang Minerals &amp; Metallurgy Joint Stock Company</v>
      </c>
      <c r="S277" s="181" t="str">
        <f t="shared" ca="1" si="38"/>
        <v>VN</v>
      </c>
      <c r="T277" s="181" t="str">
        <f ca="1">IF(B277="","",IF(ISERROR(MATCH($J277,SorP!$B$1:$B$6226,0)),"",INDIRECT("'SorP'!$A$"&amp;MATCH($S277&amp;$J277,SorP!C:C,0))))</f>
        <v>VN-04</v>
      </c>
      <c r="U277" s="201"/>
      <c r="V277" s="226">
        <f>IF(C277="",NA(),IF(OR(C277="Smelter not listed",C277="Smelter not yet identified"),MATCH($B277&amp;$D277,'Smelter Look-up'!$J:$J,0),MATCH($B277&amp;$C277,'Smelter Look-up'!$J:$J,0)))</f>
        <v>432</v>
      </c>
      <c r="X277" s="227">
        <f t="shared" si="39"/>
        <v>0</v>
      </c>
      <c r="AB277" s="228" t="str">
        <f t="shared" si="40"/>
        <v>TinElectro-Mechanical Facility of the Cao Bang Minerals &amp; Metallurgy Joint Stock Company</v>
      </c>
    </row>
    <row r="278" spans="1:28" s="227" customFormat="1" ht="409.5">
      <c r="A278" s="181"/>
      <c r="B278" s="182" t="s">
        <v>1120</v>
      </c>
      <c r="C278" s="186" t="s">
        <v>15498</v>
      </c>
      <c r="D278" s="230" t="s">
        <v>15498</v>
      </c>
      <c r="E278" s="182" t="s">
        <v>1095</v>
      </c>
      <c r="F278" s="182" t="str">
        <f ca="1">IF(ISERROR($V278),"",OFFSET('Smelter Look-up'!$E$4,$V278-4,0))</f>
        <v>CID002570</v>
      </c>
      <c r="G278" s="182" t="str">
        <f ca="1">IF(C278=$X$4,IF(ISERROR($V278),"Enter smelter details","RMI"),IF(ISERROR($V278),"",OFFSET('Smelter Look-up'!$F$4,$V278-4,0)))</f>
        <v>RMI</v>
      </c>
      <c r="H278" s="183" t="s">
        <v>16553</v>
      </c>
      <c r="I278" s="184" t="s">
        <v>1753</v>
      </c>
      <c r="J278" s="184" t="s">
        <v>12830</v>
      </c>
      <c r="K278" s="224"/>
      <c r="L278" s="224"/>
      <c r="M278" s="224"/>
      <c r="N278" s="224" t="s">
        <v>16554</v>
      </c>
      <c r="O278" s="224" t="s">
        <v>16555</v>
      </c>
      <c r="P278" s="185"/>
      <c r="Q278" s="225" t="s">
        <v>15868</v>
      </c>
      <c r="R278" s="182" t="str">
        <f ca="1">IF(ISERROR($V278),"",OFFSET('Smelter Look-up'!$C$4,$V278-4,0)&amp;"")</f>
        <v>CV Ayi Jaya</v>
      </c>
      <c r="S278" s="181" t="str">
        <f t="shared" ca="1" si="38"/>
        <v>ID</v>
      </c>
      <c r="T278" s="181" t="str">
        <f ca="1">IF(B278="","",IF(ISERROR(MATCH($J278,SorP!$B$1:$B$6226,0)),"",INDIRECT("'SorP'!$A$"&amp;MATCH($S278&amp;$J278,SorP!C:C,0))))</f>
        <v>ID-BB</v>
      </c>
      <c r="U278" s="201"/>
      <c r="V278" s="226">
        <f>IF(C278="",NA(),IF(OR(C278="Smelter not listed",C278="Smelter not yet identified"),MATCH($B278&amp;$D278,'Smelter Look-up'!$J:$J,0),MATCH($B278&amp;$C278,'Smelter Look-up'!$J:$J,0)))</f>
        <v>423</v>
      </c>
      <c r="X278" s="227">
        <f t="shared" si="39"/>
        <v>0</v>
      </c>
      <c r="AB278" s="228" t="str">
        <f t="shared" si="40"/>
        <v>TinCV Ayi Jaya</v>
      </c>
    </row>
    <row r="279" spans="1:28" s="227" customFormat="1" ht="409.5">
      <c r="A279" s="181"/>
      <c r="B279" s="182" t="s">
        <v>1120</v>
      </c>
      <c r="C279" s="186" t="s">
        <v>1389</v>
      </c>
      <c r="D279" s="230" t="s">
        <v>1389</v>
      </c>
      <c r="E279" s="182" t="s">
        <v>871</v>
      </c>
      <c r="F279" s="182" t="str">
        <f ca="1">IF(ISERROR($V279),"",OFFSET('Smelter Look-up'!$E$4,$V279-4,0))</f>
        <v>CID002517</v>
      </c>
      <c r="G279" s="182" t="str">
        <f ca="1">IF(C279=$X$4,IF(ISERROR($V279),"Enter smelter details","RMI"),IF(ISERROR($V279),"",OFFSET('Smelter Look-up'!$F$4,$V279-4,0)))</f>
        <v>RMI</v>
      </c>
      <c r="H279" s="183" t="s">
        <v>16556</v>
      </c>
      <c r="I279" s="184" t="s">
        <v>12919</v>
      </c>
      <c r="J279" s="184" t="s">
        <v>9429</v>
      </c>
      <c r="K279" s="224"/>
      <c r="L279" s="224"/>
      <c r="M279" s="224"/>
      <c r="N279" s="224" t="s">
        <v>16557</v>
      </c>
      <c r="O279" s="224" t="s">
        <v>16558</v>
      </c>
      <c r="P279" s="185"/>
      <c r="Q279" s="225" t="s">
        <v>15868</v>
      </c>
      <c r="R279" s="182" t="str">
        <f ca="1">IF(ISERROR($V279),"",OFFSET('Smelter Look-up'!$C$4,$V279-4,0)&amp;"")</f>
        <v>O.M. Manufacturing Philippines, Inc.</v>
      </c>
      <c r="S279" s="181" t="str">
        <f t="shared" ca="1" si="38"/>
        <v>PH</v>
      </c>
      <c r="T279" s="181" t="str">
        <f ca="1">IF(B279="","",IF(ISERROR(MATCH($J279,SorP!$B$1:$B$6226,0)),"",INDIRECT("'SorP'!$A$"&amp;MATCH($S279&amp;$J279,SorP!C:C,0))))</f>
        <v>PH-CAV</v>
      </c>
      <c r="U279" s="201"/>
      <c r="V279" s="226">
        <f>IF(C279="",NA(),IF(OR(C279="Smelter not listed",C279="Smelter not yet identified"),MATCH($B279&amp;$D279,'Smelter Look-up'!$J:$J,0),MATCH($B279&amp;$C279,'Smelter Look-up'!$J:$J,0)))</f>
        <v>497</v>
      </c>
      <c r="X279" s="227">
        <f t="shared" si="39"/>
        <v>0</v>
      </c>
      <c r="AB279" s="228" t="str">
        <f t="shared" si="40"/>
        <v>TinO.M. Manufacturing Philippines, Inc.</v>
      </c>
    </row>
    <row r="280" spans="1:28" s="227" customFormat="1" ht="409.5">
      <c r="A280" s="181"/>
      <c r="B280" s="182" t="s">
        <v>1120</v>
      </c>
      <c r="C280" s="186" t="s">
        <v>1391</v>
      </c>
      <c r="D280" s="230" t="s">
        <v>1391</v>
      </c>
      <c r="E280" s="182" t="s">
        <v>1095</v>
      </c>
      <c r="F280" s="182" t="str">
        <f ca="1">IF(ISERROR($V280),"",OFFSET('Smelter Look-up'!$E$4,$V280-4,0))</f>
        <v>CID002503</v>
      </c>
      <c r="G280" s="182" t="str">
        <f ca="1">IF(C280=$X$4,IF(ISERROR($V280),"Enter smelter details","RMI"),IF(ISERROR($V280),"",OFFSET('Smelter Look-up'!$F$4,$V280-4,0)))</f>
        <v>RMI</v>
      </c>
      <c r="H280" s="183" t="s">
        <v>16553</v>
      </c>
      <c r="I280" s="184" t="s">
        <v>1753</v>
      </c>
      <c r="J280" s="184" t="s">
        <v>12830</v>
      </c>
      <c r="K280" s="224"/>
      <c r="L280" s="224"/>
      <c r="M280" s="224"/>
      <c r="N280" s="224" t="s">
        <v>16559</v>
      </c>
      <c r="O280" s="224" t="s">
        <v>16560</v>
      </c>
      <c r="P280" s="185"/>
      <c r="Q280" s="225" t="s">
        <v>15868</v>
      </c>
      <c r="R280" s="182" t="str">
        <f ca="1">IF(ISERROR($V280),"",OFFSET('Smelter Look-up'!$C$4,$V280-4,0)&amp;"")</f>
        <v>PT ATD Makmur Mandiri Jaya</v>
      </c>
      <c r="S280" s="181" t="str">
        <f t="shared" ca="1" si="38"/>
        <v>ID</v>
      </c>
      <c r="T280" s="181" t="str">
        <f ca="1">IF(B280="","",IF(ISERROR(MATCH($J280,SorP!$B$1:$B$6226,0)),"",INDIRECT("'SorP'!$A$"&amp;MATCH($S280&amp;$J280,SorP!C:C,0))))</f>
        <v>ID-BB</v>
      </c>
      <c r="U280" s="201"/>
      <c r="V280" s="226">
        <f>IF(C280="",NA(),IF(OR(C280="Smelter not listed",C280="Smelter not yet identified"),MATCH($B280&amp;$D280,'Smelter Look-up'!$J:$J,0),MATCH($B280&amp;$C280,'Smelter Look-up'!$J:$J,0)))</f>
        <v>505</v>
      </c>
      <c r="X280" s="227">
        <f t="shared" si="39"/>
        <v>0</v>
      </c>
      <c r="AB280" s="228" t="str">
        <f t="shared" si="40"/>
        <v>TinPT ATD Makmur Mandiri Jaya</v>
      </c>
    </row>
    <row r="281" spans="1:28" s="227" customFormat="1" ht="409.5">
      <c r="A281" s="181"/>
      <c r="B281" s="182" t="s">
        <v>1120</v>
      </c>
      <c r="C281" s="186" t="s">
        <v>2322</v>
      </c>
      <c r="D281" s="230" t="s">
        <v>2322</v>
      </c>
      <c r="E281" s="182" t="s">
        <v>1086</v>
      </c>
      <c r="F281" s="182" t="str">
        <f ca="1">IF(ISERROR($V281),"",OFFSET('Smelter Look-up'!$E$4,$V281-4,0))</f>
        <v>CID002500</v>
      </c>
      <c r="G281" s="182" t="str">
        <f ca="1">IF(C281=$X$4,IF(ISERROR($V281),"Enter smelter details","RMI"),IF(ISERROR($V281),"",OFFSET('Smelter Look-up'!$F$4,$V281-4,0)))</f>
        <v>RMI</v>
      </c>
      <c r="H281" s="183" t="s">
        <v>16561</v>
      </c>
      <c r="I281" s="184" t="s">
        <v>1752</v>
      </c>
      <c r="J281" s="184" t="s">
        <v>1756</v>
      </c>
      <c r="K281" s="224"/>
      <c r="L281" s="224"/>
      <c r="M281" s="224"/>
      <c r="N281" s="224" t="s">
        <v>16562</v>
      </c>
      <c r="O281" s="224" t="s">
        <v>16563</v>
      </c>
      <c r="P281" s="185"/>
      <c r="Q281" s="225"/>
      <c r="R281" s="182" t="str">
        <f ca="1">IF(ISERROR($V281),"",OFFSET('Smelter Look-up'!$C$4,$V281-4,0)&amp;"")</f>
        <v>Melt Metais e Ligas S.A.</v>
      </c>
      <c r="S281" s="181" t="str">
        <f t="shared" ca="1" si="38"/>
        <v>BR</v>
      </c>
      <c r="T281" s="181" t="str">
        <f ca="1">IF(B281="","",IF(ISERROR(MATCH($J281,SorP!$B$1:$B$6226,0)),"",INDIRECT("'SorP'!$A$"&amp;MATCH($S281&amp;$J281,SorP!C:C,0))))</f>
        <v>BR-RO</v>
      </c>
      <c r="U281" s="201"/>
      <c r="V281" s="226">
        <f>IF(C281="",NA(),IF(OR(C281="Smelter not listed",C281="Smelter not yet identified"),MATCH($B281&amp;$D281,'Smelter Look-up'!$J:$J,0),MATCH($B281&amp;$C281,'Smelter Look-up'!$J:$J,0)))</f>
        <v>476</v>
      </c>
      <c r="X281" s="227">
        <f t="shared" si="39"/>
        <v>0</v>
      </c>
      <c r="AB281" s="228" t="str">
        <f t="shared" si="40"/>
        <v>TinMelt Metais e Ligas S.A.</v>
      </c>
    </row>
    <row r="282" spans="1:28" s="227" customFormat="1" ht="409.5">
      <c r="A282" s="181"/>
      <c r="B282" s="182" t="s">
        <v>1120</v>
      </c>
      <c r="C282" s="186" t="s">
        <v>2151</v>
      </c>
      <c r="D282" s="230" t="s">
        <v>2151</v>
      </c>
      <c r="E282" s="182" t="s">
        <v>1086</v>
      </c>
      <c r="F282" s="182" t="str">
        <f ca="1">IF(ISERROR($V282),"",OFFSET('Smelter Look-up'!$E$4,$V282-4,0))</f>
        <v>CID002468</v>
      </c>
      <c r="G282" s="182" t="str">
        <f ca="1">IF(C282=$X$4,IF(ISERROR($V282),"Enter smelter details","RMI"),IF(ISERROR($V282),"",OFFSET('Smelter Look-up'!$F$4,$V282-4,0)))</f>
        <v>RMI</v>
      </c>
      <c r="H282" s="183" t="s">
        <v>16564</v>
      </c>
      <c r="I282" s="184" t="s">
        <v>16383</v>
      </c>
      <c r="J282" s="184" t="s">
        <v>1540</v>
      </c>
      <c r="K282" s="224"/>
      <c r="L282" s="224"/>
      <c r="M282" s="224"/>
      <c r="N282" s="224" t="s">
        <v>16565</v>
      </c>
      <c r="O282" s="224" t="s">
        <v>16566</v>
      </c>
      <c r="P282" s="185"/>
      <c r="Q282" s="225" t="s">
        <v>15868</v>
      </c>
      <c r="R282" s="182" t="str">
        <f ca="1">IF(ISERROR($V282),"",OFFSET('Smelter Look-up'!$C$4,$V282-4,0)&amp;"")</f>
        <v>Magnu's Minerais Metais e Ligas Ltda.</v>
      </c>
      <c r="S282" s="181" t="str">
        <f t="shared" ca="1" si="38"/>
        <v>BR</v>
      </c>
      <c r="T282" s="181" t="str">
        <f ca="1">IF(B282="","",IF(ISERROR(MATCH($J282,SorP!$B$1:$B$6226,0)),"",INDIRECT("'SorP'!$A$"&amp;MATCH($S282&amp;$J282,SorP!C:C,0))))</f>
        <v>BR-MG</v>
      </c>
      <c r="U282" s="201"/>
      <c r="V282" s="226">
        <f>IF(C282="",NA(),IF(OR(C282="Smelter not listed",C282="Smelter not yet identified"),MATCH($B282&amp;$D282,'Smelter Look-up'!$J:$J,0),MATCH($B282&amp;$C282,'Smelter Look-up'!$J:$J,0)))</f>
        <v>473</v>
      </c>
      <c r="X282" s="227">
        <f t="shared" si="39"/>
        <v>0</v>
      </c>
      <c r="AB282" s="228" t="str">
        <f t="shared" si="40"/>
        <v>TinMagnu's Minerais Metais e Ligas Ltda.</v>
      </c>
    </row>
    <row r="283" spans="1:28" s="227" customFormat="1" ht="409.5">
      <c r="A283" s="181"/>
      <c r="B283" s="182" t="s">
        <v>1120</v>
      </c>
      <c r="C283" s="186" t="s">
        <v>15436</v>
      </c>
      <c r="D283" s="230" t="s">
        <v>15436</v>
      </c>
      <c r="E283" s="182" t="s">
        <v>1090</v>
      </c>
      <c r="F283" s="182" t="str">
        <f ca="1">IF(ISERROR($V283),"",OFFSET('Smelter Look-up'!$E$4,$V283-4,0))</f>
        <v>CID002180</v>
      </c>
      <c r="G283" s="182" t="str">
        <f ca="1">IF(C283=$X$4,IF(ISERROR($V283),"Enter smelter details","RMI"),IF(ISERROR($V283),"",OFFSET('Smelter Look-up'!$F$4,$V283-4,0)))</f>
        <v>RMI</v>
      </c>
      <c r="H283" s="183" t="s">
        <v>16499</v>
      </c>
      <c r="I283" s="184" t="s">
        <v>2429</v>
      </c>
      <c r="J283" s="184" t="s">
        <v>13605</v>
      </c>
      <c r="K283" s="224"/>
      <c r="L283" s="224"/>
      <c r="M283" s="224"/>
      <c r="N283" s="224" t="s">
        <v>16567</v>
      </c>
      <c r="O283" s="224" t="s">
        <v>16568</v>
      </c>
      <c r="P283" s="185"/>
      <c r="Q283" s="225" t="s">
        <v>15868</v>
      </c>
      <c r="R283" s="182" t="str">
        <f ca="1">IF(ISERROR($V283),"",OFFSET('Smelter Look-up'!$C$4,$V283-4,0)&amp;"")</f>
        <v>Tin Smelting Branch of Yunnan Tin Co., Ltd.</v>
      </c>
      <c r="S283" s="181" t="str">
        <f t="shared" ca="1" si="38"/>
        <v>CN</v>
      </c>
      <c r="T283" s="181" t="str">
        <f ca="1">IF(B283="","",IF(ISERROR(MATCH($J283,SorP!$B$1:$B$6226,0)),"",INDIRECT("'SorP'!$A$"&amp;MATCH($S283&amp;$J283,SorP!C:C,0))))</f>
        <v>CN-YN</v>
      </c>
      <c r="U283" s="201"/>
      <c r="V283" s="226">
        <f>IF(C283="",NA(),IF(OR(C283="Smelter not listed",C283="Smelter not yet identified"),MATCH($B283&amp;$D283,'Smelter Look-up'!$J:$J,0),MATCH($B283&amp;$C283,'Smelter Look-up'!$J:$J,0)))</f>
        <v>550</v>
      </c>
      <c r="X283" s="227">
        <f t="shared" si="39"/>
        <v>0</v>
      </c>
      <c r="AB283" s="228" t="str">
        <f t="shared" si="40"/>
        <v>TinTin Smelting Branch of Yunnan Tin Co., Ltd.</v>
      </c>
    </row>
    <row r="284" spans="1:28" s="227" customFormat="1" ht="409.5">
      <c r="A284" s="181"/>
      <c r="B284" s="182" t="s">
        <v>1120</v>
      </c>
      <c r="C284" s="186" t="s">
        <v>2150</v>
      </c>
      <c r="D284" s="230" t="s">
        <v>2150</v>
      </c>
      <c r="E284" s="182" t="s">
        <v>1090</v>
      </c>
      <c r="F284" s="182" t="str">
        <f ca="1">IF(ISERROR($V284),"",OFFSET('Smelter Look-up'!$E$4,$V284-4,0))</f>
        <v>CID002158</v>
      </c>
      <c r="G284" s="182" t="str">
        <f ca="1">IF(C284=$X$4,IF(ISERROR($V284),"Enter smelter details","RMI"),IF(ISERROR($V284),"",OFFSET('Smelter Look-up'!$F$4,$V284-4,0)))</f>
        <v>RMI</v>
      </c>
      <c r="H284" s="183" t="s">
        <v>16499</v>
      </c>
      <c r="I284" s="184" t="s">
        <v>2429</v>
      </c>
      <c r="J284" s="184" t="s">
        <v>13605</v>
      </c>
      <c r="K284" s="224"/>
      <c r="L284" s="224"/>
      <c r="M284" s="224"/>
      <c r="N284" s="224" t="s">
        <v>16569</v>
      </c>
      <c r="O284" s="224" t="s">
        <v>16570</v>
      </c>
      <c r="P284" s="185"/>
      <c r="Q284" s="225" t="s">
        <v>15868</v>
      </c>
      <c r="R284" s="182" t="str">
        <f ca="1">IF(ISERROR($V284),"",OFFSET('Smelter Look-up'!$C$4,$V284-4,0)&amp;"")</f>
        <v>Yunnan Chengfeng Non-ferrous Metals Co., Ltd.</v>
      </c>
      <c r="S284" s="181" t="str">
        <f t="shared" ca="1" si="38"/>
        <v>CN</v>
      </c>
      <c r="T284" s="181" t="str">
        <f ca="1">IF(B284="","",IF(ISERROR(MATCH($J284,SorP!$B$1:$B$6226,0)),"",INDIRECT("'SorP'!$A$"&amp;MATCH($S284&amp;$J284,SorP!C:C,0))))</f>
        <v>CN-YN</v>
      </c>
      <c r="U284" s="201"/>
      <c r="V284" s="226">
        <f>IF(C284="",NA(),IF(OR(C284="Smelter not listed",C284="Smelter not yet identified"),MATCH($B284&amp;$D284,'Smelter Look-up'!$J:$J,0),MATCH($B284&amp;$C284,'Smelter Look-up'!$J:$J,0)))</f>
        <v>565</v>
      </c>
      <c r="X284" s="227">
        <f t="shared" si="39"/>
        <v>0</v>
      </c>
      <c r="AB284" s="228" t="str">
        <f t="shared" si="40"/>
        <v>TinYunnan Chengfeng Non-ferrous Metals Co., Ltd.</v>
      </c>
    </row>
    <row r="285" spans="1:28" s="227" customFormat="1" ht="409.5">
      <c r="A285" s="181"/>
      <c r="B285" s="182" t="s">
        <v>1120</v>
      </c>
      <c r="C285" s="186" t="s">
        <v>2515</v>
      </c>
      <c r="D285" s="230" t="s">
        <v>2515</v>
      </c>
      <c r="E285" s="182" t="s">
        <v>1086</v>
      </c>
      <c r="F285" s="182" t="str">
        <f ca="1">IF(ISERROR($V285),"",OFFSET('Smelter Look-up'!$E$4,$V285-4,0))</f>
        <v>CID002036</v>
      </c>
      <c r="G285" s="182" t="str">
        <f ca="1">IF(C285=$X$4,IF(ISERROR($V285),"Enter smelter details","RMI"),IF(ISERROR($V285),"",OFFSET('Smelter Look-up'!$F$4,$V285-4,0)))</f>
        <v>RMI</v>
      </c>
      <c r="H285" s="183" t="s">
        <v>16561</v>
      </c>
      <c r="I285" s="184" t="s">
        <v>1752</v>
      </c>
      <c r="J285" s="184" t="s">
        <v>1756</v>
      </c>
      <c r="K285" s="224"/>
      <c r="L285" s="224"/>
      <c r="M285" s="224"/>
      <c r="N285" s="224" t="s">
        <v>16571</v>
      </c>
      <c r="O285" s="224" t="s">
        <v>16572</v>
      </c>
      <c r="P285" s="185"/>
      <c r="Q285" s="225" t="s">
        <v>15868</v>
      </c>
      <c r="R285" s="182" t="str">
        <f ca="1">IF(ISERROR($V285),"",OFFSET('Smelter Look-up'!$C$4,$V285-4,0)&amp;"")</f>
        <v>White Solder Metalurgia e Mineracao Ltda.</v>
      </c>
      <c r="S285" s="181" t="str">
        <f t="shared" ca="1" si="38"/>
        <v>BR</v>
      </c>
      <c r="T285" s="181" t="str">
        <f ca="1">IF(B285="","",IF(ISERROR(MATCH($J285,SorP!$B$1:$B$6226,0)),"",INDIRECT("'SorP'!$A$"&amp;MATCH($S285&amp;$J285,SorP!C:C,0))))</f>
        <v>BR-RO</v>
      </c>
      <c r="U285" s="201"/>
      <c r="V285" s="226">
        <f>IF(C285="",NA(),IF(OR(C285="Smelter not listed",C285="Smelter not yet identified"),MATCH($B285&amp;$D285,'Smelter Look-up'!$J:$J,0),MATCH($B285&amp;$C285,'Smelter Look-up'!$J:$J,0)))</f>
        <v>556</v>
      </c>
      <c r="X285" s="227">
        <f t="shared" si="39"/>
        <v>0</v>
      </c>
      <c r="AB285" s="228" t="str">
        <f t="shared" si="40"/>
        <v>TinWhite Solder Metalurgia e Mineracao Ltda.</v>
      </c>
    </row>
    <row r="286" spans="1:28" s="227" customFormat="1" ht="409.5">
      <c r="A286" s="181"/>
      <c r="B286" s="182" t="s">
        <v>1120</v>
      </c>
      <c r="C286" s="186" t="s">
        <v>15071</v>
      </c>
      <c r="D286" s="230" t="s">
        <v>15071</v>
      </c>
      <c r="E286" s="182" t="s">
        <v>882</v>
      </c>
      <c r="F286" s="182" t="str">
        <f ca="1">IF(ISERROR($V286),"",OFFSET('Smelter Look-up'!$E$4,$V286-4,0))</f>
        <v>CID002015</v>
      </c>
      <c r="G286" s="182" t="str">
        <f ca="1">IF(C286=$X$4,IF(ISERROR($V286),"Enter smelter details","RMI"),IF(ISERROR($V286),"",OFFSET('Smelter Look-up'!$F$4,$V286-4,0)))</f>
        <v>RMI</v>
      </c>
      <c r="H286" s="183" t="s">
        <v>16573</v>
      </c>
      <c r="I286" s="184" t="s">
        <v>15111</v>
      </c>
      <c r="J286" s="184" t="s">
        <v>12150</v>
      </c>
      <c r="K286" s="224"/>
      <c r="L286" s="224"/>
      <c r="M286" s="224"/>
      <c r="N286" s="224" t="s">
        <v>15893</v>
      </c>
      <c r="O286" s="224" t="s">
        <v>16574</v>
      </c>
      <c r="P286" s="185"/>
      <c r="Q286" s="225"/>
      <c r="R286" s="182" t="str">
        <f ca="1">IF(ISERROR($V286),"",OFFSET('Smelter Look-up'!$C$4,$V286-4,0)&amp;"")</f>
        <v>VQB Mineral and Trading Group JSC</v>
      </c>
      <c r="S286" s="181" t="str">
        <f t="shared" ca="1" si="38"/>
        <v>VN</v>
      </c>
      <c r="T286" s="181" t="str">
        <f ca="1">IF(B286="","",IF(ISERROR(MATCH($J286,SorP!$B$1:$B$6226,0)),"",INDIRECT("'SorP'!$A$"&amp;MATCH($S286&amp;$J286,SorP!C:C,0))))</f>
        <v>VN-HN</v>
      </c>
      <c r="U286" s="201"/>
      <c r="V286" s="226">
        <f>IF(C286="",NA(),IF(OR(C286="Smelter not listed",C286="Smelter not yet identified"),MATCH($B286&amp;$D286,'Smelter Look-up'!$J:$J,0),MATCH($B286&amp;$C286,'Smelter Look-up'!$J:$J,0)))</f>
        <v>555</v>
      </c>
      <c r="X286" s="227">
        <f t="shared" si="39"/>
        <v>0</v>
      </c>
      <c r="AB286" s="228" t="str">
        <f t="shared" si="40"/>
        <v>TinVQB Mineral and Trading Group JSC</v>
      </c>
    </row>
    <row r="287" spans="1:28" s="227" customFormat="1" ht="409.5">
      <c r="A287" s="181"/>
      <c r="B287" s="182" t="s">
        <v>1120</v>
      </c>
      <c r="C287" s="186" t="s">
        <v>1784</v>
      </c>
      <c r="D287" s="230" t="s">
        <v>1784</v>
      </c>
      <c r="E287" s="182" t="s">
        <v>1090</v>
      </c>
      <c r="F287" s="182" t="str">
        <f ca="1">IF(ISERROR($V287),"",OFFSET('Smelter Look-up'!$E$4,$V287-4,0))</f>
        <v>CID001908</v>
      </c>
      <c r="G287" s="182" t="str">
        <f ca="1">IF(C287=$X$4,IF(ISERROR($V287),"Enter smelter details","RMI"),IF(ISERROR($V287),"",OFFSET('Smelter Look-up'!$F$4,$V287-4,0)))</f>
        <v>RMI</v>
      </c>
      <c r="H287" s="183" t="s">
        <v>16575</v>
      </c>
      <c r="I287" s="184" t="s">
        <v>2429</v>
      </c>
      <c r="J287" s="184" t="s">
        <v>13605</v>
      </c>
      <c r="K287" s="224"/>
      <c r="L287" s="224"/>
      <c r="M287" s="224"/>
      <c r="N287" s="224" t="s">
        <v>16576</v>
      </c>
      <c r="O287" s="224" t="s">
        <v>16577</v>
      </c>
      <c r="P287" s="185"/>
      <c r="Q287" s="225"/>
      <c r="R287" s="182" t="str">
        <f ca="1">IF(ISERROR($V287),"",OFFSET('Smelter Look-up'!$C$4,$V287-4,0)&amp;"")</f>
        <v>Gejiu Yunxin Nonferrous Electrolysis Co., Ltd.</v>
      </c>
      <c r="S287" s="181" t="str">
        <f t="shared" ca="1" si="38"/>
        <v>CN</v>
      </c>
      <c r="T287" s="181" t="str">
        <f ca="1">IF(B287="","",IF(ISERROR(MATCH($J287,SorP!$B$1:$B$6226,0)),"",INDIRECT("'SorP'!$A$"&amp;MATCH($S287&amp;$J287,SorP!C:C,0))))</f>
        <v>CN-YN</v>
      </c>
      <c r="U287" s="201"/>
      <c r="V287" s="226">
        <f>IF(C287="",NA(),IF(OR(C287="Smelter not listed",C287="Smelter not yet identified"),MATCH($B287&amp;$D287,'Smelter Look-up'!$J:$J,0),MATCH($B287&amp;$C287,'Smelter Look-up'!$J:$J,0)))</f>
        <v>449</v>
      </c>
      <c r="X287" s="227">
        <f t="shared" si="39"/>
        <v>0</v>
      </c>
      <c r="AB287" s="228" t="str">
        <f t="shared" si="40"/>
        <v>TinGejiu Yunxin Nonferrous Electrolysis Co., Ltd.</v>
      </c>
    </row>
    <row r="288" spans="1:28" s="227" customFormat="1" ht="409.5">
      <c r="A288" s="181"/>
      <c r="B288" s="182" t="s">
        <v>1120</v>
      </c>
      <c r="C288" s="186" t="s">
        <v>1021</v>
      </c>
      <c r="D288" s="230" t="s">
        <v>1021</v>
      </c>
      <c r="E288" s="182" t="s">
        <v>878</v>
      </c>
      <c r="F288" s="182" t="str">
        <f ca="1">IF(ISERROR($V288),"",OFFSET('Smelter Look-up'!$E$4,$V288-4,0))</f>
        <v>CID001898</v>
      </c>
      <c r="G288" s="182" t="str">
        <f ca="1">IF(C288=$X$4,IF(ISERROR($V288),"Enter smelter details","RMI"),IF(ISERROR($V288),"",OFFSET('Smelter Look-up'!$F$4,$V288-4,0)))</f>
        <v>RMI</v>
      </c>
      <c r="H288" s="183" t="s">
        <v>16578</v>
      </c>
      <c r="I288" s="184" t="s">
        <v>1781</v>
      </c>
      <c r="J288" s="184" t="s">
        <v>1782</v>
      </c>
      <c r="K288" s="224"/>
      <c r="L288" s="224"/>
      <c r="M288" s="224"/>
      <c r="N288" s="224" t="s">
        <v>16579</v>
      </c>
      <c r="O288" s="224" t="s">
        <v>16580</v>
      </c>
      <c r="P288" s="185"/>
      <c r="Q288" s="225" t="s">
        <v>15868</v>
      </c>
      <c r="R288" s="182" t="str">
        <f ca="1">IF(ISERROR($V288),"",OFFSET('Smelter Look-up'!$C$4,$V288-4,0)&amp;"")</f>
        <v>Thaisarco</v>
      </c>
      <c r="S288" s="181" t="str">
        <f t="shared" ca="1" si="38"/>
        <v>TH</v>
      </c>
      <c r="T288" s="181" t="str">
        <f ca="1">IF(B288="","",IF(ISERROR(MATCH($J288,SorP!$B$1:$B$6226,0)),"",INDIRECT("'SorP'!$A$"&amp;MATCH($S288&amp;$J288,SorP!C:C,0))))</f>
        <v>TH-83</v>
      </c>
      <c r="U288" s="201"/>
      <c r="V288" s="226">
        <f>IF(C288="",NA(),IF(OR(C288="Smelter not listed",C288="Smelter not yet identified"),MATCH($B288&amp;$D288,'Smelter Look-up'!$J:$J,0),MATCH($B288&amp;$C288,'Smelter Look-up'!$J:$J,0)))</f>
        <v>547</v>
      </c>
      <c r="X288" s="227">
        <f t="shared" si="39"/>
        <v>0</v>
      </c>
      <c r="AB288" s="228" t="str">
        <f t="shared" si="40"/>
        <v>TinThaisarco</v>
      </c>
    </row>
    <row r="289" spans="1:28" s="227" customFormat="1" ht="409.5">
      <c r="A289" s="181"/>
      <c r="B289" s="182" t="s">
        <v>1120</v>
      </c>
      <c r="C289" s="186" t="s">
        <v>777</v>
      </c>
      <c r="D289" s="230" t="s">
        <v>777</v>
      </c>
      <c r="E289" s="182" t="s">
        <v>2414</v>
      </c>
      <c r="F289" s="182" t="str">
        <f ca="1">IF(ISERROR($V289),"",OFFSET('Smelter Look-up'!$E$4,$V289-4,0))</f>
        <v>CID001539</v>
      </c>
      <c r="G289" s="182" t="str">
        <f ca="1">IF(C289=$X$4,IF(ISERROR($V289),"Enter smelter details","RMI"),IF(ISERROR($V289),"",OFFSET('Smelter Look-up'!$F$4,$V289-4,0)))</f>
        <v>RMI</v>
      </c>
      <c r="H289" s="183" t="s">
        <v>16581</v>
      </c>
      <c r="I289" s="184" t="s">
        <v>13804</v>
      </c>
      <c r="J289" s="184" t="s">
        <v>1691</v>
      </c>
      <c r="K289" s="224"/>
      <c r="L289" s="224"/>
      <c r="M289" s="224"/>
      <c r="N289" s="224" t="s">
        <v>16582</v>
      </c>
      <c r="O289" s="224" t="s">
        <v>16583</v>
      </c>
      <c r="P289" s="185"/>
      <c r="Q289" s="225" t="s">
        <v>15868</v>
      </c>
      <c r="R289" s="182" t="str">
        <f ca="1">IF(ISERROR($V289),"",OFFSET('Smelter Look-up'!$C$4,$V289-4,0)&amp;"")</f>
        <v>Rui Da Hung</v>
      </c>
      <c r="S289" s="181" t="str">
        <f t="shared" ca="1" si="38"/>
        <v>TW</v>
      </c>
      <c r="T289" s="181" t="str">
        <f ca="1">IF(B289="","",IF(ISERROR(MATCH($J289,SorP!$B$1:$B$6226,0)),"",INDIRECT("'SorP'!$A$"&amp;MATCH($S289&amp;$J289,SorP!C:C,0))))</f>
        <v>TW-TAO</v>
      </c>
      <c r="U289" s="201"/>
      <c r="V289" s="226">
        <f>IF(C289="",NA(),IF(OR(C289="Smelter not listed",C289="Smelter not yet identified"),MATCH($B289&amp;$D289,'Smelter Look-up'!$J:$J,0),MATCH($B289&amp;$C289,'Smelter Look-up'!$J:$J,0)))</f>
        <v>541</v>
      </c>
      <c r="X289" s="227">
        <f t="shared" si="39"/>
        <v>0</v>
      </c>
      <c r="AB289" s="228" t="str">
        <f t="shared" si="40"/>
        <v>TinRui Da Hung</v>
      </c>
    </row>
    <row r="290" spans="1:28" s="227" customFormat="1" ht="409.5">
      <c r="A290" s="181"/>
      <c r="B290" s="182" t="s">
        <v>1120</v>
      </c>
      <c r="C290" s="186" t="s">
        <v>13778</v>
      </c>
      <c r="D290" s="230" t="s">
        <v>13778</v>
      </c>
      <c r="E290" s="182" t="s">
        <v>1095</v>
      </c>
      <c r="F290" s="182" t="str">
        <f ca="1">IF(ISERROR($V290),"",OFFSET('Smelter Look-up'!$E$4,$V290-4,0))</f>
        <v>CID001482</v>
      </c>
      <c r="G290" s="182" t="str">
        <f ca="1">IF(C290=$X$4,IF(ISERROR($V290),"Enter smelter details","RMI"),IF(ISERROR($V290),"",OFFSET('Smelter Look-up'!$F$4,$V290-4,0)))</f>
        <v>RMI</v>
      </c>
      <c r="H290" s="183" t="s">
        <v>16584</v>
      </c>
      <c r="I290" s="184" t="s">
        <v>1780</v>
      </c>
      <c r="J290" s="184" t="s">
        <v>12830</v>
      </c>
      <c r="K290" s="224"/>
      <c r="L290" s="224"/>
      <c r="M290" s="224"/>
      <c r="N290" s="224" t="s">
        <v>16585</v>
      </c>
      <c r="O290" s="224" t="s">
        <v>16586</v>
      </c>
      <c r="P290" s="185"/>
      <c r="Q290" s="225" t="s">
        <v>15868</v>
      </c>
      <c r="R290" s="182" t="str">
        <f ca="1">IF(ISERROR($V290),"",OFFSET('Smelter Look-up'!$C$4,$V290-4,0)&amp;"")</f>
        <v>PT Timah Tbk Mentok</v>
      </c>
      <c r="S290" s="181" t="str">
        <f t="shared" ca="1" si="38"/>
        <v>ID</v>
      </c>
      <c r="T290" s="181" t="str">
        <f ca="1">IF(B290="","",IF(ISERROR(MATCH($J290,SorP!$B$1:$B$6226,0)),"",INDIRECT("'SorP'!$A$"&amp;MATCH($S290&amp;$J290,SorP!C:C,0))))</f>
        <v>ID-BB</v>
      </c>
      <c r="U290" s="201"/>
      <c r="V290" s="226">
        <f>IF(C290="",NA(),IF(OR(C290="Smelter not listed",C290="Smelter not yet identified"),MATCH($B290&amp;$D290,'Smelter Look-up'!$J:$J,0),MATCH($B290&amp;$C290,'Smelter Look-up'!$J:$J,0)))</f>
        <v>533</v>
      </c>
      <c r="X290" s="227">
        <f t="shared" si="39"/>
        <v>0</v>
      </c>
      <c r="AB290" s="228" t="str">
        <f t="shared" si="40"/>
        <v>TinPT Timah Tbk Mentok</v>
      </c>
    </row>
    <row r="291" spans="1:28" s="227" customFormat="1" ht="409.5">
      <c r="A291" s="181"/>
      <c r="B291" s="182" t="s">
        <v>1120</v>
      </c>
      <c r="C291" s="186" t="s">
        <v>13779</v>
      </c>
      <c r="D291" s="230" t="s">
        <v>13779</v>
      </c>
      <c r="E291" s="182" t="s">
        <v>1095</v>
      </c>
      <c r="F291" s="182" t="str">
        <f ca="1">IF(ISERROR($V291),"",OFFSET('Smelter Look-up'!$E$4,$V291-4,0))</f>
        <v>CID001477</v>
      </c>
      <c r="G291" s="182" t="str">
        <f ca="1">IF(C291=$X$4,IF(ISERROR($V291),"Enter smelter details","RMI"),IF(ISERROR($V291),"",OFFSET('Smelter Look-up'!$F$4,$V291-4,0)))</f>
        <v>RMI</v>
      </c>
      <c r="H291" s="183" t="s">
        <v>16587</v>
      </c>
      <c r="I291" s="184" t="s">
        <v>1778</v>
      </c>
      <c r="J291" s="184" t="s">
        <v>6047</v>
      </c>
      <c r="K291" s="224"/>
      <c r="L291" s="224"/>
      <c r="M291" s="224"/>
      <c r="N291" s="224" t="s">
        <v>16588</v>
      </c>
      <c r="O291" s="224" t="s">
        <v>16589</v>
      </c>
      <c r="P291" s="185"/>
      <c r="Q291" s="225" t="s">
        <v>15868</v>
      </c>
      <c r="R291" s="182" t="str">
        <f ca="1">IF(ISERROR($V291),"",OFFSET('Smelter Look-up'!$C$4,$V291-4,0)&amp;"")</f>
        <v>PT Timah Tbk Kundur</v>
      </c>
      <c r="S291" s="181" t="str">
        <f t="shared" ca="1" si="38"/>
        <v>ID</v>
      </c>
      <c r="T291" s="181" t="str">
        <f ca="1">IF(B291="","",IF(ISERROR(MATCH($J291,SorP!$B$1:$B$6226,0)),"",INDIRECT("'SorP'!$A$"&amp;MATCH($S291&amp;$J291,SorP!C:C,0))))</f>
        <v>ID-RI</v>
      </c>
      <c r="U291" s="201"/>
      <c r="V291" s="226">
        <f>IF(C291="",NA(),IF(OR(C291="Smelter not listed",C291="Smelter not yet identified"),MATCH($B291&amp;$D291,'Smelter Look-up'!$J:$J,0),MATCH($B291&amp;$C291,'Smelter Look-up'!$J:$J,0)))</f>
        <v>532</v>
      </c>
      <c r="X291" s="227">
        <f t="shared" si="39"/>
        <v>0</v>
      </c>
      <c r="AB291" s="228" t="str">
        <f t="shared" si="40"/>
        <v>TinPT Timah Tbk Kundur</v>
      </c>
    </row>
    <row r="292" spans="1:28" s="227" customFormat="1" ht="409.5">
      <c r="A292" s="181"/>
      <c r="B292" s="182" t="s">
        <v>1120</v>
      </c>
      <c r="C292" s="186" t="s">
        <v>15079</v>
      </c>
      <c r="D292" s="230" t="s">
        <v>15079</v>
      </c>
      <c r="E292" s="182" t="s">
        <v>1095</v>
      </c>
      <c r="F292" s="182" t="str">
        <f ca="1">IF(ISERROR($V292),"",OFFSET('Smelter Look-up'!$E$4,$V292-4,0))</f>
        <v>CID001458</v>
      </c>
      <c r="G292" s="182" t="str">
        <f ca="1">IF(C292=$X$4,IF(ISERROR($V292),"Enter smelter details","RMI"),IF(ISERROR($V292),"",OFFSET('Smelter Look-up'!$F$4,$V292-4,0)))</f>
        <v>RMI</v>
      </c>
      <c r="H292" s="183" t="s">
        <v>16545</v>
      </c>
      <c r="I292" s="184" t="s">
        <v>15109</v>
      </c>
      <c r="J292" s="184" t="s">
        <v>12830</v>
      </c>
      <c r="K292" s="224"/>
      <c r="L292" s="224"/>
      <c r="M292" s="224"/>
      <c r="N292" s="224" t="s">
        <v>16590</v>
      </c>
      <c r="O292" s="224" t="s">
        <v>16591</v>
      </c>
      <c r="P292" s="185"/>
      <c r="Q292" s="225" t="s">
        <v>15868</v>
      </c>
      <c r="R292" s="182" t="str">
        <f ca="1">IF(ISERROR($V292),"",OFFSET('Smelter Look-up'!$C$4,$V292-4,0)&amp;"")</f>
        <v>PT Prima Timah Utama</v>
      </c>
      <c r="S292" s="181" t="str">
        <f t="shared" ca="1" si="38"/>
        <v>ID</v>
      </c>
      <c r="T292" s="181" t="str">
        <f ca="1">IF(B292="","",IF(ISERROR(MATCH($J292,SorP!$B$1:$B$6226,0)),"",INDIRECT("'SorP'!$A$"&amp;MATCH($S292&amp;$J292,SorP!C:C,0))))</f>
        <v>ID-BB</v>
      </c>
      <c r="U292" s="201"/>
      <c r="V292" s="226">
        <f>IF(C292="",NA(),IF(OR(C292="Smelter not listed",C292="Smelter not yet identified"),MATCH($B292&amp;$D292,'Smelter Look-up'!$J:$J,0),MATCH($B292&amp;$C292,'Smelter Look-up'!$J:$J,0)))</f>
        <v>522</v>
      </c>
      <c r="X292" s="227">
        <f t="shared" si="39"/>
        <v>0</v>
      </c>
      <c r="AB292" s="228" t="str">
        <f t="shared" si="40"/>
        <v>TinPT Prima Timah Utama</v>
      </c>
    </row>
    <row r="293" spans="1:28" s="227" customFormat="1" ht="409.5">
      <c r="A293" s="181"/>
      <c r="B293" s="182" t="s">
        <v>1120</v>
      </c>
      <c r="C293" s="186" t="s">
        <v>623</v>
      </c>
      <c r="D293" s="230" t="s">
        <v>623</v>
      </c>
      <c r="E293" s="182" t="s">
        <v>1095</v>
      </c>
      <c r="F293" s="182" t="str">
        <f ca="1">IF(ISERROR($V293),"",OFFSET('Smelter Look-up'!$E$4,$V293-4,0))</f>
        <v>CID001453</v>
      </c>
      <c r="G293" s="182" t="str">
        <f ca="1">IF(C293=$X$4,IF(ISERROR($V293),"Enter smelter details","RMI"),IF(ISERROR($V293),"",OFFSET('Smelter Look-up'!$F$4,$V293-4,0)))</f>
        <v>RMI</v>
      </c>
      <c r="H293" s="183" t="s">
        <v>16553</v>
      </c>
      <c r="I293" s="184" t="s">
        <v>1753</v>
      </c>
      <c r="J293" s="184" t="s">
        <v>12830</v>
      </c>
      <c r="K293" s="224"/>
      <c r="L293" s="224"/>
      <c r="M293" s="224"/>
      <c r="N293" s="224" t="s">
        <v>16592</v>
      </c>
      <c r="O293" s="224" t="s">
        <v>16593</v>
      </c>
      <c r="P293" s="185"/>
      <c r="Q293" s="225" t="s">
        <v>15868</v>
      </c>
      <c r="R293" s="182" t="str">
        <f ca="1">IF(ISERROR($V293),"",OFFSET('Smelter Look-up'!$C$4,$V293-4,0)&amp;"")</f>
        <v>PT Mitra Stania Prima</v>
      </c>
      <c r="S293" s="181" t="str">
        <f t="shared" ca="1" si="38"/>
        <v>ID</v>
      </c>
      <c r="T293" s="181" t="str">
        <f ca="1">IF(B293="","",IF(ISERROR(MATCH($J293,SorP!$B$1:$B$6226,0)),"",INDIRECT("'SorP'!$A$"&amp;MATCH($S293&amp;$J293,SorP!C:C,0))))</f>
        <v>ID-BB</v>
      </c>
      <c r="U293" s="201"/>
      <c r="V293" s="226">
        <f>IF(C293="",NA(),IF(OR(C293="Smelter not listed",C293="Smelter not yet identified"),MATCH($B293&amp;$D293,'Smelter Look-up'!$J:$J,0),MATCH($B293&amp;$C293,'Smelter Look-up'!$J:$J,0)))</f>
        <v>518</v>
      </c>
      <c r="X293" s="227">
        <f t="shared" si="39"/>
        <v>0</v>
      </c>
      <c r="AB293" s="228" t="str">
        <f t="shared" si="40"/>
        <v>TinPT Mitra Stania Prima</v>
      </c>
    </row>
    <row r="294" spans="1:28" s="227" customFormat="1" ht="409.5">
      <c r="A294" s="181"/>
      <c r="B294" s="182" t="s">
        <v>1120</v>
      </c>
      <c r="C294" s="186" t="s">
        <v>13780</v>
      </c>
      <c r="D294" s="230" t="s">
        <v>13780</v>
      </c>
      <c r="E294" s="182" t="s">
        <v>2413</v>
      </c>
      <c r="F294" s="182" t="str">
        <f ca="1">IF(ISERROR($V294),"",OFFSET('Smelter Look-up'!$E$4,$V294-4,0))</f>
        <v>CID001337</v>
      </c>
      <c r="G294" s="182" t="str">
        <f ca="1">IF(C294=$X$4,IF(ISERROR($V294),"Enter smelter details","RMI"),IF(ISERROR($V294),"",OFFSET('Smelter Look-up'!$F$4,$V294-4,0)))</f>
        <v>RMI</v>
      </c>
      <c r="H294" s="183" t="s">
        <v>16594</v>
      </c>
      <c r="I294" s="184" t="s">
        <v>1755</v>
      </c>
      <c r="J294" s="184" t="s">
        <v>1755</v>
      </c>
      <c r="K294" s="224"/>
      <c r="L294" s="224"/>
      <c r="M294" s="224"/>
      <c r="N294" s="224" t="s">
        <v>16595</v>
      </c>
      <c r="O294" s="224" t="s">
        <v>16596</v>
      </c>
      <c r="P294" s="185"/>
      <c r="Q294" s="225" t="s">
        <v>15868</v>
      </c>
      <c r="R294" s="182" t="str">
        <f ca="1">IF(ISERROR($V294),"",OFFSET('Smelter Look-up'!$C$4,$V294-4,0)&amp;"")</f>
        <v>Operaciones Metalurgicas S.A.</v>
      </c>
      <c r="S294" s="181" t="str">
        <f t="shared" ref="S294:S324" ca="1" si="41">IF(B294="","",IF(ISERROR(MATCH($E294,CL,0)),"Unknown",INDIRECT("'C'!$A$"&amp;MATCH($E294,CL,0)+1)))</f>
        <v>BO</v>
      </c>
      <c r="T294" s="181" t="str">
        <f ca="1">IF(B294="","",IF(ISERROR(MATCH($J294,SorP!$B$1:$B$6226,0)),"",INDIRECT("'SorP'!$A$"&amp;MATCH($S294&amp;$J294,SorP!C:C,0))))</f>
        <v>BO-O</v>
      </c>
      <c r="U294" s="201"/>
      <c r="V294" s="226">
        <f>IF(C294="",NA(),IF(OR(C294="Smelter not listed",C294="Smelter not yet identified"),MATCH($B294&amp;$D294,'Smelter Look-up'!$J:$J,0),MATCH($B294&amp;$C294,'Smelter Look-up'!$J:$J,0)))</f>
        <v>499</v>
      </c>
      <c r="X294" s="227">
        <f t="shared" ref="X294:X324" si="42">IF(AND(C294="Smelter not listed",OR(LEN(D294)=0,LEN(E294)=0)),1,0)</f>
        <v>0</v>
      </c>
      <c r="AB294" s="228" t="str">
        <f t="shared" ref="AB294:AB324" si="43">B294&amp;C294</f>
        <v>TinOperaciones Metalurgicas S.A.</v>
      </c>
    </row>
    <row r="295" spans="1:28" s="227" customFormat="1" ht="409.5">
      <c r="A295" s="181"/>
      <c r="B295" s="182" t="s">
        <v>1120</v>
      </c>
      <c r="C295" s="186" t="s">
        <v>770</v>
      </c>
      <c r="D295" s="230" t="s">
        <v>770</v>
      </c>
      <c r="E295" s="182" t="s">
        <v>878</v>
      </c>
      <c r="F295" s="182" t="str">
        <f ca="1">IF(ISERROR($V295),"",OFFSET('Smelter Look-up'!$E$4,$V295-4,0))</f>
        <v>CID001314</v>
      </c>
      <c r="G295" s="182" t="str">
        <f ca="1">IF(C295=$X$4,IF(ISERROR($V295),"Enter smelter details","RMI"),IF(ISERROR($V295),"",OFFSET('Smelter Look-up'!$F$4,$V295-4,0)))</f>
        <v>RMI</v>
      </c>
      <c r="H295" s="183" t="s">
        <v>16597</v>
      </c>
      <c r="I295" s="184" t="s">
        <v>2323</v>
      </c>
      <c r="J295" s="184" t="s">
        <v>11003</v>
      </c>
      <c r="K295" s="224"/>
      <c r="L295" s="224"/>
      <c r="M295" s="224"/>
      <c r="N295" s="224" t="s">
        <v>16598</v>
      </c>
      <c r="O295" s="224" t="s">
        <v>16599</v>
      </c>
      <c r="P295" s="185"/>
      <c r="Q295" s="225" t="s">
        <v>15868</v>
      </c>
      <c r="R295" s="182" t="str">
        <f ca="1">IF(ISERROR($V295),"",OFFSET('Smelter Look-up'!$C$4,$V295-4,0)&amp;"")</f>
        <v>O.M. Manufacturing (Thailand) Co., Ltd.</v>
      </c>
      <c r="S295" s="181" t="str">
        <f t="shared" ca="1" si="41"/>
        <v>TH</v>
      </c>
      <c r="T295" s="181" t="str">
        <f ca="1">IF(B295="","",IF(ISERROR(MATCH($J295,SorP!$B$1:$B$6226,0)),"",INDIRECT("'SorP'!$A$"&amp;MATCH($S295&amp;$J295,SorP!C:C,0))))</f>
        <v>TH-20</v>
      </c>
      <c r="U295" s="201"/>
      <c r="V295" s="226">
        <f>IF(C295="",NA(),IF(OR(C295="Smelter not listed",C295="Smelter not yet identified"),MATCH($B295&amp;$D295,'Smelter Look-up'!$J:$J,0),MATCH($B295&amp;$C295,'Smelter Look-up'!$J:$J,0)))</f>
        <v>496</v>
      </c>
      <c r="X295" s="227">
        <f t="shared" si="42"/>
        <v>0</v>
      </c>
      <c r="AB295" s="228" t="str">
        <f t="shared" si="43"/>
        <v>TinO.M. Manufacturing (Thailand) Co., Ltd.</v>
      </c>
    </row>
    <row r="296" spans="1:28" s="227" customFormat="1" ht="395.25">
      <c r="A296" s="181"/>
      <c r="B296" s="182" t="s">
        <v>1120</v>
      </c>
      <c r="C296" s="186" t="s">
        <v>15505</v>
      </c>
      <c r="D296" s="230" t="s">
        <v>15505</v>
      </c>
      <c r="E296" s="182" t="s">
        <v>873</v>
      </c>
      <c r="F296" s="182" t="str">
        <f ca="1">IF(ISERROR($V296),"",OFFSET('Smelter Look-up'!$E$4,$V296-4,0))</f>
        <v>CID001305</v>
      </c>
      <c r="G296" s="182" t="str">
        <f ca="1">IF(C296=$X$4,IF(ISERROR($V296),"Enter smelter details","RMI"),IF(ISERROR($V296),"",OFFSET('Smelter Look-up'!$F$4,$V296-4,0)))</f>
        <v>RMI</v>
      </c>
      <c r="H296" s="183" t="s">
        <v>16260</v>
      </c>
      <c r="I296" s="184" t="s">
        <v>1574</v>
      </c>
      <c r="J296" s="184" t="s">
        <v>9983</v>
      </c>
      <c r="K296" s="224"/>
      <c r="L296" s="224"/>
      <c r="M296" s="224"/>
      <c r="N296" s="224" t="s">
        <v>15893</v>
      </c>
      <c r="O296" s="224" t="s">
        <v>16600</v>
      </c>
      <c r="P296" s="185"/>
      <c r="Q296" s="225"/>
      <c r="R296" s="182" t="str">
        <f ca="1">IF(ISERROR($V296),"",OFFSET('Smelter Look-up'!$C$4,$V296-4,0)&amp;"")</f>
        <v>Novosibirsk Tin Combine</v>
      </c>
      <c r="S296" s="181" t="str">
        <f t="shared" ca="1" si="41"/>
        <v>RU</v>
      </c>
      <c r="T296" s="181" t="str">
        <f ca="1">IF(B296="","",IF(ISERROR(MATCH($J296,SorP!$B$1:$B$6226,0)),"",INDIRECT("'SorP'!$A$"&amp;MATCH($S296&amp;$J296,SorP!C:C,0))))</f>
        <v>RU-NVS</v>
      </c>
      <c r="U296" s="201"/>
      <c r="V296" s="226">
        <f>IF(C296="",NA(),IF(OR(C296="Smelter not listed",C296="Smelter not yet identified"),MATCH($B296&amp;$D296,'Smelter Look-up'!$J:$J,0),MATCH($B296&amp;$C296,'Smelter Look-up'!$J:$J,0)))</f>
        <v>495</v>
      </c>
      <c r="X296" s="227">
        <f t="shared" si="42"/>
        <v>0</v>
      </c>
      <c r="AB296" s="228" t="str">
        <f t="shared" si="43"/>
        <v>TinNovosibirsk Tin Combine</v>
      </c>
    </row>
    <row r="297" spans="1:28" s="227" customFormat="1" ht="409.5">
      <c r="A297" s="181"/>
      <c r="B297" s="182" t="s">
        <v>1120</v>
      </c>
      <c r="C297" s="186" t="s">
        <v>13158</v>
      </c>
      <c r="D297" s="230" t="s">
        <v>13158</v>
      </c>
      <c r="E297" s="182" t="s">
        <v>1090</v>
      </c>
      <c r="F297" s="182" t="str">
        <f ca="1">IF(ISERROR($V297),"",OFFSET('Smelter Look-up'!$E$4,$V297-4,0))</f>
        <v>CID001231</v>
      </c>
      <c r="G297" s="182" t="str">
        <f ca="1">IF(C297=$X$4,IF(ISERROR($V297),"Enter smelter details","RMI"),IF(ISERROR($V297),"",OFFSET('Smelter Look-up'!$F$4,$V297-4,0)))</f>
        <v>RMI</v>
      </c>
      <c r="H297" s="183" t="s">
        <v>16524</v>
      </c>
      <c r="I297" s="184" t="s">
        <v>1759</v>
      </c>
      <c r="J297" s="184" t="s">
        <v>13596</v>
      </c>
      <c r="K297" s="224"/>
      <c r="L297" s="224"/>
      <c r="M297" s="224"/>
      <c r="N297" s="224" t="s">
        <v>16601</v>
      </c>
      <c r="O297" s="224" t="s">
        <v>16602</v>
      </c>
      <c r="P297" s="185"/>
      <c r="Q297" s="225" t="s">
        <v>15868</v>
      </c>
      <c r="R297" s="182" t="str">
        <f ca="1">IF(ISERROR($V297),"",OFFSET('Smelter Look-up'!$C$4,$V297-4,0)&amp;"")</f>
        <v>Jiangxi New Nanshan Technology Ltd.</v>
      </c>
      <c r="S297" s="181" t="str">
        <f t="shared" ca="1" si="41"/>
        <v>CN</v>
      </c>
      <c r="T297" s="181" t="str">
        <f ca="1">IF(B297="","",IF(ISERROR(MATCH($J297,SorP!$B$1:$B$6226,0)),"",INDIRECT("'SorP'!$A$"&amp;MATCH($S297&amp;$J297,SorP!C:C,0))))</f>
        <v>CN-JX</v>
      </c>
      <c r="U297" s="201"/>
      <c r="V297" s="226">
        <f>IF(C297="",NA(),IF(OR(C297="Smelter not listed",C297="Smelter not yet identified"),MATCH($B297&amp;$D297,'Smelter Look-up'!$J:$J,0),MATCH($B297&amp;$C297,'Smelter Look-up'!$J:$J,0)))</f>
        <v>464</v>
      </c>
      <c r="X297" s="227">
        <f t="shared" si="42"/>
        <v>0</v>
      </c>
      <c r="AB297" s="228" t="str">
        <f t="shared" si="43"/>
        <v>TinJiangxi New Nanshan Technology Ltd.</v>
      </c>
    </row>
    <row r="298" spans="1:28" s="227" customFormat="1" ht="409.5">
      <c r="A298" s="181"/>
      <c r="B298" s="182" t="s">
        <v>1120</v>
      </c>
      <c r="C298" s="186" t="s">
        <v>1153</v>
      </c>
      <c r="D298" s="230" t="s">
        <v>1153</v>
      </c>
      <c r="E298" s="182" t="s">
        <v>1098</v>
      </c>
      <c r="F298" s="182" t="str">
        <f ca="1">IF(ISERROR($V298),"",OFFSET('Smelter Look-up'!$E$4,$V298-4,0))</f>
        <v>CID001191</v>
      </c>
      <c r="G298" s="182" t="str">
        <f ca="1">IF(C298=$X$4,IF(ISERROR($V298),"Enter smelter details","RMI"),IF(ISERROR($V298),"",OFFSET('Smelter Look-up'!$F$4,$V298-4,0)))</f>
        <v>RMI</v>
      </c>
      <c r="H298" s="183" t="s">
        <v>16603</v>
      </c>
      <c r="I298" s="184" t="s">
        <v>15828</v>
      </c>
      <c r="J298" s="184" t="s">
        <v>1544</v>
      </c>
      <c r="K298" s="224"/>
      <c r="L298" s="224"/>
      <c r="M298" s="224"/>
      <c r="N298" s="224" t="s">
        <v>16604</v>
      </c>
      <c r="O298" s="224" t="s">
        <v>16605</v>
      </c>
      <c r="P298" s="185"/>
      <c r="Q298" s="225" t="s">
        <v>15868</v>
      </c>
      <c r="R298" s="182" t="str">
        <f ca="1">IF(ISERROR($V298),"",OFFSET('Smelter Look-up'!$C$4,$V298-4,0)&amp;"")</f>
        <v>Mitsubishi Materials Corporation</v>
      </c>
      <c r="S298" s="181" t="str">
        <f t="shared" ca="1" si="41"/>
        <v>JP</v>
      </c>
      <c r="T298" s="181" t="str">
        <f ca="1">IF(B298="","",IF(ISERROR(MATCH($J298,SorP!$B$1:$B$6226,0)),"",INDIRECT("'SorP'!$A$"&amp;MATCH($S298&amp;$J298,SorP!C:C,0))))</f>
        <v>JP-28</v>
      </c>
      <c r="U298" s="201"/>
      <c r="V298" s="226">
        <f>IF(C298="",NA(),IF(OR(C298="Smelter not listed",C298="Smelter not yet identified"),MATCH($B298&amp;$D298,'Smelter Look-up'!$J:$J,0),MATCH($B298&amp;$C298,'Smelter Look-up'!$J:$J,0)))</f>
        <v>488</v>
      </c>
      <c r="X298" s="227">
        <f t="shared" si="42"/>
        <v>0</v>
      </c>
      <c r="AB298" s="228" t="str">
        <f t="shared" si="43"/>
        <v>TinMitsubishi Materials Corporation</v>
      </c>
    </row>
    <row r="299" spans="1:28" s="227" customFormat="1" ht="409.5">
      <c r="A299" s="181"/>
      <c r="B299" s="182" t="s">
        <v>1120</v>
      </c>
      <c r="C299" s="186" t="s">
        <v>1024</v>
      </c>
      <c r="D299" s="230" t="s">
        <v>1024</v>
      </c>
      <c r="E299" s="182" t="s">
        <v>870</v>
      </c>
      <c r="F299" s="182" t="str">
        <f ca="1">IF(ISERROR($V299),"",OFFSET('Smelter Look-up'!$E$4,$V299-4,0))</f>
        <v>CID001182</v>
      </c>
      <c r="G299" s="182" t="str">
        <f ca="1">IF(C299=$X$4,IF(ISERROR($V299),"Enter smelter details","RMI"),IF(ISERROR($V299),"",OFFSET('Smelter Look-up'!$F$4,$V299-4,0)))</f>
        <v>RMI</v>
      </c>
      <c r="H299" s="183" t="s">
        <v>16606</v>
      </c>
      <c r="I299" s="184" t="s">
        <v>1771</v>
      </c>
      <c r="J299" s="184" t="s">
        <v>9093</v>
      </c>
      <c r="K299" s="224"/>
      <c r="L299" s="224"/>
      <c r="M299" s="224"/>
      <c r="N299" s="224" t="s">
        <v>16607</v>
      </c>
      <c r="O299" s="224" t="s">
        <v>16608</v>
      </c>
      <c r="P299" s="185"/>
      <c r="Q299" s="225" t="s">
        <v>15868</v>
      </c>
      <c r="R299" s="182" t="str">
        <f ca="1">IF(ISERROR($V299),"",OFFSET('Smelter Look-up'!$C$4,$V299-4,0)&amp;"")</f>
        <v>Minsur</v>
      </c>
      <c r="S299" s="181" t="str">
        <f t="shared" ca="1" si="41"/>
        <v>PE</v>
      </c>
      <c r="T299" s="181" t="str">
        <f ca="1">IF(B299="","",IF(ISERROR(MATCH($J299,SorP!$B$1:$B$6226,0)),"",INDIRECT("'SorP'!$A$"&amp;MATCH($S299&amp;$J299,SorP!C:C,0))))</f>
        <v>PE-ICA</v>
      </c>
      <c r="U299" s="201"/>
      <c r="V299" s="226">
        <f>IF(C299="",NA(),IF(OR(C299="Smelter not listed",C299="Smelter not yet identified"),MATCH($B299&amp;$D299,'Smelter Look-up'!$J:$J,0),MATCH($B299&amp;$C299,'Smelter Look-up'!$J:$J,0)))</f>
        <v>487</v>
      </c>
      <c r="X299" s="227">
        <f t="shared" si="42"/>
        <v>0</v>
      </c>
      <c r="AB299" s="228" t="str">
        <f t="shared" si="43"/>
        <v>TinMinsur</v>
      </c>
    </row>
    <row r="300" spans="1:28" s="227" customFormat="1" ht="409.5">
      <c r="A300" s="181"/>
      <c r="B300" s="182" t="s">
        <v>1120</v>
      </c>
      <c r="C300" s="186" t="s">
        <v>12408</v>
      </c>
      <c r="D300" s="230" t="s">
        <v>12408</v>
      </c>
      <c r="E300" s="182" t="s">
        <v>1086</v>
      </c>
      <c r="F300" s="182" t="str">
        <f ca="1">IF(ISERROR($V300),"",OFFSET('Smelter Look-up'!$E$4,$V300-4,0))</f>
        <v>CID001173</v>
      </c>
      <c r="G300" s="182" t="str">
        <f ca="1">IF(C300=$X$4,IF(ISERROR($V300),"Enter smelter details","RMI"),IF(ISERROR($V300),"",OFFSET('Smelter Look-up'!$F$4,$V300-4,0)))</f>
        <v>RMI</v>
      </c>
      <c r="H300" s="183" t="s">
        <v>16609</v>
      </c>
      <c r="I300" s="184" t="s">
        <v>1769</v>
      </c>
      <c r="J300" s="184" t="s">
        <v>1666</v>
      </c>
      <c r="K300" s="224"/>
      <c r="L300" s="224"/>
      <c r="M300" s="224"/>
      <c r="N300" s="224" t="s">
        <v>16610</v>
      </c>
      <c r="O300" s="224" t="s">
        <v>16611</v>
      </c>
      <c r="P300" s="185"/>
      <c r="Q300" s="225" t="s">
        <v>15868</v>
      </c>
      <c r="R300" s="182" t="str">
        <f ca="1">IF(ISERROR($V300),"",OFFSET('Smelter Look-up'!$C$4,$V300-4,0)&amp;"")</f>
        <v>Mineracao Taboca S.A.</v>
      </c>
      <c r="S300" s="181" t="str">
        <f t="shared" ca="1" si="41"/>
        <v>BR</v>
      </c>
      <c r="T300" s="181" t="str">
        <f ca="1">IF(B300="","",IF(ISERROR(MATCH($J300,SorP!$B$1:$B$6226,0)),"",INDIRECT("'SorP'!$A$"&amp;MATCH($S300&amp;$J300,SorP!C:C,0))))</f>
        <v>BR-SP</v>
      </c>
      <c r="U300" s="201"/>
      <c r="V300" s="226">
        <f>IF(C300="",NA(),IF(OR(C300="Smelter not listed",C300="Smelter not yet identified"),MATCH($B300&amp;$D300,'Smelter Look-up'!$J:$J,0),MATCH($B300&amp;$C300,'Smelter Look-up'!$J:$J,0)))</f>
        <v>482</v>
      </c>
      <c r="X300" s="227">
        <f t="shared" si="42"/>
        <v>0</v>
      </c>
      <c r="AB300" s="228" t="str">
        <f t="shared" si="43"/>
        <v>TinMineracao Taboca S.A.</v>
      </c>
    </row>
    <row r="301" spans="1:28" s="227" customFormat="1" ht="409.5">
      <c r="A301" s="181"/>
      <c r="B301" s="182" t="s">
        <v>1120</v>
      </c>
      <c r="C301" s="186" t="s">
        <v>2133</v>
      </c>
      <c r="D301" s="230" t="s">
        <v>2133</v>
      </c>
      <c r="E301" s="182" t="s">
        <v>2415</v>
      </c>
      <c r="F301" s="182" t="str">
        <f ca="1">IF(ISERROR($V301),"",OFFSET('Smelter Look-up'!$E$4,$V301-4,0))</f>
        <v>CID001142</v>
      </c>
      <c r="G301" s="182" t="str">
        <f ca="1">IF(C301=$X$4,IF(ISERROR($V301),"Enter smelter details","RMI"),IF(ISERROR($V301),"",OFFSET('Smelter Look-up'!$F$4,$V301-4,0)))</f>
        <v>RMI</v>
      </c>
      <c r="H301" s="183" t="s">
        <v>16612</v>
      </c>
      <c r="I301" s="184" t="s">
        <v>1768</v>
      </c>
      <c r="J301" s="184" t="s">
        <v>1627</v>
      </c>
      <c r="K301" s="224"/>
      <c r="L301" s="224"/>
      <c r="M301" s="224"/>
      <c r="N301" s="224" t="s">
        <v>16613</v>
      </c>
      <c r="O301" s="224" t="s">
        <v>16614</v>
      </c>
      <c r="P301" s="185"/>
      <c r="Q301" s="225" t="s">
        <v>15868</v>
      </c>
      <c r="R301" s="182" t="str">
        <f ca="1">IF(ISERROR($V301),"",OFFSET('Smelter Look-up'!$C$4,$V301-4,0)&amp;"")</f>
        <v>Metallic Resources, Inc.</v>
      </c>
      <c r="S301" s="181" t="str">
        <f t="shared" ca="1" si="41"/>
        <v>US</v>
      </c>
      <c r="T301" s="181" t="str">
        <f ca="1">IF(B301="","",IF(ISERROR(MATCH($J301,SorP!$B$1:$B$6226,0)),"",INDIRECT("'SorP'!$A$"&amp;MATCH($S301&amp;$J301,SorP!C:C,0))))</f>
        <v>US-OH</v>
      </c>
      <c r="U301" s="201"/>
      <c r="V301" s="226">
        <f>IF(C301="",NA(),IF(OR(C301="Smelter not listed",C301="Smelter not yet identified"),MATCH($B301&amp;$D301,'Smelter Look-up'!$J:$J,0),MATCH($B301&amp;$C301,'Smelter Look-up'!$J:$J,0)))</f>
        <v>479</v>
      </c>
      <c r="X301" s="227">
        <f t="shared" si="42"/>
        <v>0</v>
      </c>
      <c r="AB301" s="228" t="str">
        <f t="shared" si="43"/>
        <v>TinMetallic Resources, Inc.</v>
      </c>
    </row>
    <row r="302" spans="1:28" s="227" customFormat="1" ht="409.5">
      <c r="A302" s="181"/>
      <c r="B302" s="182" t="s">
        <v>1120</v>
      </c>
      <c r="C302" s="186" t="s">
        <v>811</v>
      </c>
      <c r="D302" s="230" t="s">
        <v>811</v>
      </c>
      <c r="E302" s="182" t="s">
        <v>1105</v>
      </c>
      <c r="F302" s="182" t="str">
        <f ca="1">IF(ISERROR($V302),"",OFFSET('Smelter Look-up'!$E$4,$V302-4,0))</f>
        <v>CID001105</v>
      </c>
      <c r="G302" s="182" t="str">
        <f ca="1">IF(C302=$X$4,IF(ISERROR($V302),"Enter smelter details","RMI"),IF(ISERROR($V302),"",OFFSET('Smelter Look-up'!$F$4,$V302-4,0)))</f>
        <v>RMI</v>
      </c>
      <c r="H302" s="183" t="s">
        <v>16615</v>
      </c>
      <c r="I302" s="184" t="s">
        <v>1766</v>
      </c>
      <c r="J302" s="184" t="s">
        <v>8666</v>
      </c>
      <c r="K302" s="224"/>
      <c r="L302" s="224"/>
      <c r="M302" s="224"/>
      <c r="N302" s="224" t="s">
        <v>16616</v>
      </c>
      <c r="O302" s="224" t="s">
        <v>16617</v>
      </c>
      <c r="P302" s="185"/>
      <c r="Q302" s="225" t="s">
        <v>15868</v>
      </c>
      <c r="R302" s="182" t="str">
        <f ca="1">IF(ISERROR($V302),"",OFFSET('Smelter Look-up'!$C$4,$V302-4,0)&amp;"")</f>
        <v>Malaysia Smelting Corporation (MSC)</v>
      </c>
      <c r="S302" s="181" t="str">
        <f t="shared" ca="1" si="41"/>
        <v>MY</v>
      </c>
      <c r="T302" s="181" t="str">
        <f ca="1">IF(B302="","",IF(ISERROR(MATCH($J302,SorP!$B$1:$B$6226,0)),"",INDIRECT("'SorP'!$A$"&amp;MATCH($S302&amp;$J302,SorP!C:C,0))))</f>
        <v>MY-07</v>
      </c>
      <c r="U302" s="201"/>
      <c r="V302" s="226">
        <f>IF(C302="",NA(),IF(OR(C302="Smelter not listed",C302="Smelter not yet identified"),MATCH($B302&amp;$D302,'Smelter Look-up'!$J:$J,0),MATCH($B302&amp;$C302,'Smelter Look-up'!$J:$J,0)))</f>
        <v>474</v>
      </c>
      <c r="X302" s="227">
        <f t="shared" si="42"/>
        <v>0</v>
      </c>
      <c r="AB302" s="228" t="str">
        <f t="shared" si="43"/>
        <v>TinMalaysia Smelting Corporation (MSC)</v>
      </c>
    </row>
    <row r="303" spans="1:28" s="227" customFormat="1" ht="409.5">
      <c r="A303" s="181"/>
      <c r="B303" s="182" t="s">
        <v>1120</v>
      </c>
      <c r="C303" s="186" t="s">
        <v>1315</v>
      </c>
      <c r="D303" s="230" t="s">
        <v>1315</v>
      </c>
      <c r="E303" s="182" t="s">
        <v>1090</v>
      </c>
      <c r="F303" s="182" t="str">
        <f ca="1">IF(ISERROR($V303),"",OFFSET('Smelter Look-up'!$E$4,$V303-4,0))</f>
        <v>CID001070</v>
      </c>
      <c r="G303" s="182" t="str">
        <f ca="1">IF(C303=$X$4,IF(ISERROR($V303),"Enter smelter details","RMI"),IF(ISERROR($V303),"",OFFSET('Smelter Look-up'!$F$4,$V303-4,0)))</f>
        <v>RMI</v>
      </c>
      <c r="H303" s="183" t="s">
        <v>16618</v>
      </c>
      <c r="I303" s="184" t="s">
        <v>1761</v>
      </c>
      <c r="J303" s="184" t="s">
        <v>13580</v>
      </c>
      <c r="K303" s="224"/>
      <c r="L303" s="224"/>
      <c r="M303" s="224"/>
      <c r="N303" s="224" t="s">
        <v>16619</v>
      </c>
      <c r="O303" s="224" t="s">
        <v>16620</v>
      </c>
      <c r="P303" s="185"/>
      <c r="Q303" s="225" t="s">
        <v>15868</v>
      </c>
      <c r="R303" s="182" t="str">
        <f ca="1">IF(ISERROR($V303),"",OFFSET('Smelter Look-up'!$C$4,$V303-4,0)&amp;"")</f>
        <v>China Tin Group Co., Ltd.</v>
      </c>
      <c r="S303" s="181" t="str">
        <f t="shared" ca="1" si="41"/>
        <v>CN</v>
      </c>
      <c r="T303" s="181" t="str">
        <f ca="1">IF(B303="","",IF(ISERROR(MATCH($J303,SorP!$B$1:$B$6226,0)),"",INDIRECT("'SorP'!$A$"&amp;MATCH($S303&amp;$J303,SorP!C:C,0))))</f>
        <v>CN-GX</v>
      </c>
      <c r="U303" s="201"/>
      <c r="V303" s="226">
        <f>IF(C303="",NA(),IF(OR(C303="Smelter not listed",C303="Smelter not yet identified"),MATCH($B303&amp;$D303,'Smelter Look-up'!$J:$J,0),MATCH($B303&amp;$C303,'Smelter Look-up'!$J:$J,0)))</f>
        <v>414</v>
      </c>
      <c r="X303" s="227">
        <f t="shared" si="42"/>
        <v>0</v>
      </c>
      <c r="AB303" s="228" t="str">
        <f t="shared" si="43"/>
        <v>TinChina Tin Group Co., Ltd.</v>
      </c>
    </row>
    <row r="304" spans="1:28" s="227" customFormat="1" ht="369.75">
      <c r="A304" s="181"/>
      <c r="B304" s="182" t="s">
        <v>1120</v>
      </c>
      <c r="C304" s="186" t="s">
        <v>1413</v>
      </c>
      <c r="D304" s="230" t="s">
        <v>1413</v>
      </c>
      <c r="E304" s="182" t="s">
        <v>1090</v>
      </c>
      <c r="F304" s="182" t="str">
        <f ca="1">IF(ISERROR($V304),"",OFFSET('Smelter Look-up'!$E$4,$V304-4,0))</f>
        <v>CID000942</v>
      </c>
      <c r="G304" s="182" t="str">
        <f ca="1">IF(C304=$X$4,IF(ISERROR($V304),"Enter smelter details","RMI"),IF(ISERROR($V304),"",OFFSET('Smelter Look-up'!$F$4,$V304-4,0)))</f>
        <v>RMI</v>
      </c>
      <c r="H304" s="183" t="s">
        <v>16499</v>
      </c>
      <c r="I304" s="184" t="s">
        <v>2429</v>
      </c>
      <c r="J304" s="184" t="s">
        <v>13605</v>
      </c>
      <c r="K304" s="224"/>
      <c r="L304" s="224"/>
      <c r="M304" s="224"/>
      <c r="N304" s="224" t="s">
        <v>16621</v>
      </c>
      <c r="O304" s="224" t="s">
        <v>16622</v>
      </c>
      <c r="P304" s="185"/>
      <c r="Q304" s="225"/>
      <c r="R304" s="182" t="str">
        <f ca="1">IF(ISERROR($V304),"",OFFSET('Smelter Look-up'!$C$4,$V304-4,0)&amp;"")</f>
        <v>Gejiu Kai Meng Industry and Trade LLC</v>
      </c>
      <c r="S304" s="181" t="str">
        <f t="shared" ca="1" si="41"/>
        <v>CN</v>
      </c>
      <c r="T304" s="181" t="str">
        <f ca="1">IF(B304="","",IF(ISERROR(MATCH($J304,SorP!$B$1:$B$6226,0)),"",INDIRECT("'SorP'!$A$"&amp;MATCH($S304&amp;$J304,SorP!C:C,0))))</f>
        <v>CN-YN</v>
      </c>
      <c r="U304" s="201"/>
      <c r="V304" s="226">
        <f>IF(C304="",NA(),IF(OR(C304="Smelter not listed",C304="Smelter not yet identified"),MATCH($B304&amp;$D304,'Smelter Look-up'!$J:$J,0),MATCH($B304&amp;$C304,'Smelter Look-up'!$J:$J,0)))</f>
        <v>447</v>
      </c>
      <c r="X304" s="227">
        <f t="shared" si="42"/>
        <v>0</v>
      </c>
      <c r="AB304" s="228" t="str">
        <f t="shared" si="43"/>
        <v>TinGejiu Kai Meng Industry and Trade LLC</v>
      </c>
    </row>
    <row r="305" spans="1:28" s="227" customFormat="1" ht="395.25">
      <c r="A305" s="181"/>
      <c r="B305" s="182" t="s">
        <v>1120</v>
      </c>
      <c r="C305" s="186" t="s">
        <v>1758</v>
      </c>
      <c r="D305" s="230" t="s">
        <v>1758</v>
      </c>
      <c r="E305" s="182" t="s">
        <v>1090</v>
      </c>
      <c r="F305" s="182" t="str">
        <f ca="1">IF(ISERROR($V305),"",OFFSET('Smelter Look-up'!$E$4,$V305-4,0))</f>
        <v>CID000555</v>
      </c>
      <c r="G305" s="182" t="str">
        <f ca="1">IF(C305=$X$4,IF(ISERROR($V305),"Enter smelter details","RMI"),IF(ISERROR($V305),"",OFFSET('Smelter Look-up'!$F$4,$V305-4,0)))</f>
        <v>RMI</v>
      </c>
      <c r="H305" s="183" t="s">
        <v>16499</v>
      </c>
      <c r="I305" s="184" t="s">
        <v>2429</v>
      </c>
      <c r="J305" s="184" t="s">
        <v>13605</v>
      </c>
      <c r="K305" s="224"/>
      <c r="L305" s="224"/>
      <c r="M305" s="224"/>
      <c r="N305" s="224" t="s">
        <v>16623</v>
      </c>
      <c r="O305" s="224" t="s">
        <v>16624</v>
      </c>
      <c r="P305" s="185"/>
      <c r="Q305" s="225"/>
      <c r="R305" s="182" t="str">
        <f ca="1">IF(ISERROR($V305),"",OFFSET('Smelter Look-up'!$C$4,$V305-4,0)&amp;"")</f>
        <v>Gejiu Zili Mining And Metallurgy Co., Ltd.</v>
      </c>
      <c r="S305" s="181" t="str">
        <f t="shared" ca="1" si="41"/>
        <v>CN</v>
      </c>
      <c r="T305" s="181" t="str">
        <f ca="1">IF(B305="","",IF(ISERROR(MATCH($J305,SorP!$B$1:$B$6226,0)),"",INDIRECT("'SorP'!$A$"&amp;MATCH($S305&amp;$J305,SorP!C:C,0))))</f>
        <v>CN-YN</v>
      </c>
      <c r="U305" s="201"/>
      <c r="V305" s="226">
        <f>IF(C305="",NA(),IF(OR(C305="Smelter not listed",C305="Smelter not yet identified"),MATCH($B305&amp;$D305,'Smelter Look-up'!$J:$J,0),MATCH($B305&amp;$C305,'Smelter Look-up'!$J:$J,0)))</f>
        <v>451</v>
      </c>
      <c r="X305" s="227">
        <f t="shared" si="42"/>
        <v>0</v>
      </c>
      <c r="AB305" s="228" t="str">
        <f t="shared" si="43"/>
        <v>TinGejiu Zili Mining And Metallurgy Co., Ltd.</v>
      </c>
    </row>
    <row r="306" spans="1:28" s="227" customFormat="1" ht="409.5">
      <c r="A306" s="181"/>
      <c r="B306" s="182" t="s">
        <v>1120</v>
      </c>
      <c r="C306" s="186" t="s">
        <v>2128</v>
      </c>
      <c r="D306" s="230" t="s">
        <v>2128</v>
      </c>
      <c r="E306" s="182" t="s">
        <v>1090</v>
      </c>
      <c r="F306" s="182" t="str">
        <f ca="1">IF(ISERROR($V306),"",OFFSET('Smelter Look-up'!$E$4,$V306-4,0))</f>
        <v>CID000538</v>
      </c>
      <c r="G306" s="182" t="str">
        <f ca="1">IF(C306=$X$4,IF(ISERROR($V306),"Enter smelter details","RMI"),IF(ISERROR($V306),"",OFFSET('Smelter Look-up'!$F$4,$V306-4,0)))</f>
        <v>RMI</v>
      </c>
      <c r="H306" s="183" t="s">
        <v>16499</v>
      </c>
      <c r="I306" s="184" t="s">
        <v>2429</v>
      </c>
      <c r="J306" s="184" t="s">
        <v>13605</v>
      </c>
      <c r="K306" s="224"/>
      <c r="L306" s="224"/>
      <c r="M306" s="224"/>
      <c r="N306" s="224" t="s">
        <v>16625</v>
      </c>
      <c r="O306" s="224" t="s">
        <v>16626</v>
      </c>
      <c r="P306" s="185"/>
      <c r="Q306" s="225" t="s">
        <v>15868</v>
      </c>
      <c r="R306" s="182" t="str">
        <f ca="1">IF(ISERROR($V306),"",OFFSET('Smelter Look-up'!$C$4,$V306-4,0)&amp;"")</f>
        <v>Gejiu Non-Ferrous Metal Processing Co., Ltd.</v>
      </c>
      <c r="S306" s="181" t="str">
        <f t="shared" ca="1" si="41"/>
        <v>CN</v>
      </c>
      <c r="T306" s="181" t="str">
        <f ca="1">IF(B306="","",IF(ISERROR(MATCH($J306,SorP!$B$1:$B$6226,0)),"",INDIRECT("'SorP'!$A$"&amp;MATCH($S306&amp;$J306,SorP!C:C,0))))</f>
        <v>CN-YN</v>
      </c>
      <c r="U306" s="201"/>
      <c r="V306" s="226">
        <f>IF(C306="",NA(),IF(OR(C306="Smelter not listed",C306="Smelter not yet identified"),MATCH($B306&amp;$D306,'Smelter Look-up'!$J:$J,0),MATCH($B306&amp;$C306,'Smelter Look-up'!$J:$J,0)))</f>
        <v>448</v>
      </c>
      <c r="X306" s="227">
        <f t="shared" si="42"/>
        <v>0</v>
      </c>
      <c r="AB306" s="228" t="str">
        <f t="shared" si="43"/>
        <v>TinGejiu Non-Ferrous Metal Processing Co., Ltd.</v>
      </c>
    </row>
    <row r="307" spans="1:28" s="227" customFormat="1" ht="409.5">
      <c r="A307" s="181"/>
      <c r="B307" s="182" t="s">
        <v>1120</v>
      </c>
      <c r="C307" s="186" t="s">
        <v>805</v>
      </c>
      <c r="D307" s="230" t="s">
        <v>805</v>
      </c>
      <c r="E307" s="182" t="s">
        <v>872</v>
      </c>
      <c r="F307" s="182" t="str">
        <f ca="1">IF(ISERROR($V307),"",OFFSET('Smelter Look-up'!$E$4,$V307-4,0))</f>
        <v>CID000468</v>
      </c>
      <c r="G307" s="182" t="str">
        <f ca="1">IF(C307=$X$4,IF(ISERROR($V307),"Enter smelter details","RMI"),IF(ISERROR($V307),"",OFFSET('Smelter Look-up'!$F$4,$V307-4,0)))</f>
        <v>RMI</v>
      </c>
      <c r="H307" s="183" t="s">
        <v>16627</v>
      </c>
      <c r="I307" s="184" t="s">
        <v>1757</v>
      </c>
      <c r="J307" s="184" t="s">
        <v>9479</v>
      </c>
      <c r="K307" s="224"/>
      <c r="L307" s="224"/>
      <c r="M307" s="224"/>
      <c r="N307" s="224" t="s">
        <v>16628</v>
      </c>
      <c r="O307" s="224" t="s">
        <v>16629</v>
      </c>
      <c r="P307" s="185"/>
      <c r="Q307" s="225" t="s">
        <v>15868</v>
      </c>
      <c r="R307" s="182" t="str">
        <f ca="1">IF(ISERROR($V307),"",OFFSET('Smelter Look-up'!$C$4,$V307-4,0)&amp;"")</f>
        <v>Fenix Metals</v>
      </c>
      <c r="S307" s="181" t="str">
        <f t="shared" ca="1" si="41"/>
        <v>PL</v>
      </c>
      <c r="T307" s="181" t="str">
        <f ca="1">IF(B307="","",IF(ISERROR(MATCH($J307,SorP!$B$1:$B$6226,0)),"",INDIRECT("'SorP'!$A$"&amp;MATCH($S307&amp;$J307,SorP!C:C,0))))</f>
        <v>PL-18</v>
      </c>
      <c r="U307" s="201"/>
      <c r="V307" s="226">
        <f>IF(C307="",NA(),IF(OR(C307="Smelter not listed",C307="Smelter not yet identified"),MATCH($B307&amp;$D307,'Smelter Look-up'!$J:$J,0),MATCH($B307&amp;$C307,'Smelter Look-up'!$J:$J,0)))</f>
        <v>442</v>
      </c>
      <c r="X307" s="227">
        <f t="shared" si="42"/>
        <v>0</v>
      </c>
      <c r="AB307" s="228" t="str">
        <f t="shared" si="43"/>
        <v>TinFenix Metals</v>
      </c>
    </row>
    <row r="308" spans="1:28" s="227" customFormat="1" ht="409.5">
      <c r="A308" s="181"/>
      <c r="B308" s="182" t="s">
        <v>1120</v>
      </c>
      <c r="C308" s="186" t="s">
        <v>12404</v>
      </c>
      <c r="D308" s="230" t="s">
        <v>12404</v>
      </c>
      <c r="E308" s="182" t="s">
        <v>1086</v>
      </c>
      <c r="F308" s="182" t="str">
        <f ca="1">IF(ISERROR($V308),"",OFFSET('Smelter Look-up'!$E$4,$V308-4,0))</f>
        <v>CID000448</v>
      </c>
      <c r="G308" s="182" t="str">
        <f ca="1">IF(C308=$X$4,IF(ISERROR($V308),"Enter smelter details","RMI"),IF(ISERROR($V308),"",OFFSET('Smelter Look-up'!$F$4,$V308-4,0)))</f>
        <v>RMI</v>
      </c>
      <c r="H308" s="183" t="s">
        <v>16561</v>
      </c>
      <c r="I308" s="184" t="s">
        <v>1752</v>
      </c>
      <c r="J308" s="184" t="s">
        <v>1756</v>
      </c>
      <c r="K308" s="224"/>
      <c r="L308" s="224"/>
      <c r="M308" s="224"/>
      <c r="N308" s="224" t="s">
        <v>16630</v>
      </c>
      <c r="O308" s="224" t="s">
        <v>16631</v>
      </c>
      <c r="P308" s="185"/>
      <c r="Q308" s="225" t="s">
        <v>15868</v>
      </c>
      <c r="R308" s="182" t="str">
        <f ca="1">IF(ISERROR($V308),"",OFFSET('Smelter Look-up'!$C$4,$V308-4,0)&amp;"")</f>
        <v>Estanho de Rondonia S.A.</v>
      </c>
      <c r="S308" s="181" t="str">
        <f t="shared" ca="1" si="41"/>
        <v>BR</v>
      </c>
      <c r="T308" s="181" t="str">
        <f ca="1">IF(B308="","",IF(ISERROR(MATCH($J308,SorP!$B$1:$B$6226,0)),"",INDIRECT("'SorP'!$A$"&amp;MATCH($S308&amp;$J308,SorP!C:C,0))))</f>
        <v>BR-RO</v>
      </c>
      <c r="U308" s="201"/>
      <c r="V308" s="226">
        <f>IF(C308="",NA(),IF(OR(C308="Smelter not listed",C308="Smelter not yet identified"),MATCH($B308&amp;$D308,'Smelter Look-up'!$J:$J,0),MATCH($B308&amp;$C308,'Smelter Look-up'!$J:$J,0)))</f>
        <v>437</v>
      </c>
      <c r="X308" s="227">
        <f t="shared" si="42"/>
        <v>0</v>
      </c>
      <c r="AB308" s="228" t="str">
        <f t="shared" si="43"/>
        <v>TinEstanho de Rondonia S.A.</v>
      </c>
    </row>
    <row r="309" spans="1:28" s="227" customFormat="1" ht="409.5">
      <c r="A309" s="181"/>
      <c r="B309" s="182" t="s">
        <v>1120</v>
      </c>
      <c r="C309" s="186" t="s">
        <v>832</v>
      </c>
      <c r="D309" s="230" t="s">
        <v>832</v>
      </c>
      <c r="E309" s="182" t="s">
        <v>2413</v>
      </c>
      <c r="F309" s="182" t="str">
        <f ca="1">IF(ISERROR($V309),"",OFFSET('Smelter Look-up'!$E$4,$V309-4,0))</f>
        <v>CID000438</v>
      </c>
      <c r="G309" s="182" t="str">
        <f ca="1">IF(C309=$X$4,IF(ISERROR($V309),"Enter smelter details","RMI"),IF(ISERROR($V309),"",OFFSET('Smelter Look-up'!$F$4,$V309-4,0)))</f>
        <v>RMI</v>
      </c>
      <c r="H309" s="183" t="s">
        <v>16594</v>
      </c>
      <c r="I309" s="184" t="s">
        <v>1755</v>
      </c>
      <c r="J309" s="184" t="s">
        <v>1755</v>
      </c>
      <c r="K309" s="224"/>
      <c r="L309" s="224"/>
      <c r="M309" s="224"/>
      <c r="N309" s="224" t="s">
        <v>16632</v>
      </c>
      <c r="O309" s="224" t="s">
        <v>16633</v>
      </c>
      <c r="P309" s="185"/>
      <c r="Q309" s="225" t="s">
        <v>15868</v>
      </c>
      <c r="R309" s="182" t="str">
        <f ca="1">IF(ISERROR($V309),"",OFFSET('Smelter Look-up'!$C$4,$V309-4,0)&amp;"")</f>
        <v>EM Vinto</v>
      </c>
      <c r="S309" s="181" t="str">
        <f t="shared" ca="1" si="41"/>
        <v>BO</v>
      </c>
      <c r="T309" s="181" t="str">
        <f ca="1">IF(B309="","",IF(ISERROR(MATCH($J309,SorP!$B$1:$B$6226,0)),"",INDIRECT("'SorP'!$A$"&amp;MATCH($S309&amp;$J309,SorP!C:C,0))))</f>
        <v>BO-O</v>
      </c>
      <c r="U309" s="201"/>
      <c r="V309" s="226">
        <f>IF(C309="",NA(),IF(OR(C309="Smelter not listed",C309="Smelter not yet identified"),MATCH($B309&amp;$D309,'Smelter Look-up'!$J:$J,0),MATCH($B309&amp;$C309,'Smelter Look-up'!$J:$J,0)))</f>
        <v>433</v>
      </c>
      <c r="X309" s="227">
        <f t="shared" si="42"/>
        <v>0</v>
      </c>
      <c r="AB309" s="228" t="str">
        <f t="shared" si="43"/>
        <v>TinEM Vinto</v>
      </c>
    </row>
    <row r="310" spans="1:28" s="227" customFormat="1" ht="409.5">
      <c r="A310" s="181"/>
      <c r="B310" s="182" t="s">
        <v>1120</v>
      </c>
      <c r="C310" s="186" t="s">
        <v>896</v>
      </c>
      <c r="D310" s="230" t="s">
        <v>896</v>
      </c>
      <c r="E310" s="182" t="s">
        <v>1098</v>
      </c>
      <c r="F310" s="182" t="str">
        <f ca="1">IF(ISERROR($V310),"",OFFSET('Smelter Look-up'!$E$4,$V310-4,0))</f>
        <v>CID000402</v>
      </c>
      <c r="G310" s="182" t="str">
        <f ca="1">IF(C310=$X$4,IF(ISERROR($V310),"Enter smelter details","RMI"),IF(ISERROR($V310),"",OFFSET('Smelter Look-up'!$F$4,$V310-4,0)))</f>
        <v>RMI</v>
      </c>
      <c r="H310" s="183" t="s">
        <v>16266</v>
      </c>
      <c r="I310" s="184" t="s">
        <v>1567</v>
      </c>
      <c r="J310" s="184" t="s">
        <v>1568</v>
      </c>
      <c r="K310" s="224"/>
      <c r="L310" s="224"/>
      <c r="M310" s="224"/>
      <c r="N310" s="224" t="s">
        <v>16634</v>
      </c>
      <c r="O310" s="224" t="s">
        <v>16635</v>
      </c>
      <c r="P310" s="185"/>
      <c r="Q310" s="225" t="s">
        <v>15868</v>
      </c>
      <c r="R310" s="182" t="str">
        <f ca="1">IF(ISERROR($V310),"",OFFSET('Smelter Look-up'!$C$4,$V310-4,0)&amp;"")</f>
        <v>Dowa</v>
      </c>
      <c r="S310" s="181" t="str">
        <f t="shared" ca="1" si="41"/>
        <v>JP</v>
      </c>
      <c r="T310" s="181" t="str">
        <f ca="1">IF(B310="","",IF(ISERROR(MATCH($J310,SorP!$B$1:$B$6226,0)),"",INDIRECT("'SorP'!$A$"&amp;MATCH($S310&amp;$J310,SorP!C:C,0))))</f>
        <v>JP-05</v>
      </c>
      <c r="U310" s="201"/>
      <c r="V310" s="226">
        <f>IF(C310="",NA(),IF(OR(C310="Smelter not listed",C310="Smelter not yet identified"),MATCH($B310&amp;$D310,'Smelter Look-up'!$J:$J,0),MATCH($B310&amp;$C310,'Smelter Look-up'!$J:$J,0)))</f>
        <v>429</v>
      </c>
      <c r="X310" s="227">
        <f t="shared" si="42"/>
        <v>0</v>
      </c>
      <c r="AB310" s="228" t="str">
        <f t="shared" si="43"/>
        <v>TinDowa</v>
      </c>
    </row>
    <row r="311" spans="1:28" s="227" customFormat="1" ht="409.5">
      <c r="A311" s="181"/>
      <c r="B311" s="182" t="s">
        <v>1120</v>
      </c>
      <c r="C311" s="186" t="s">
        <v>15501</v>
      </c>
      <c r="D311" s="230" t="s">
        <v>15501</v>
      </c>
      <c r="E311" s="182" t="s">
        <v>1095</v>
      </c>
      <c r="F311" s="182" t="str">
        <f ca="1">IF(ISERROR($V311),"",OFFSET('Smelter Look-up'!$E$4,$V311-4,0))</f>
        <v>CID000313</v>
      </c>
      <c r="G311" s="182" t="str">
        <f ca="1">IF(C311=$X$4,IF(ISERROR($V311),"Enter smelter details","RMI"),IF(ISERROR($V311),"",OFFSET('Smelter Look-up'!$F$4,$V311-4,0)))</f>
        <v>RMI</v>
      </c>
      <c r="H311" s="183" t="s">
        <v>16636</v>
      </c>
      <c r="I311" s="184" t="s">
        <v>15510</v>
      </c>
      <c r="J311" s="184" t="s">
        <v>12830</v>
      </c>
      <c r="K311" s="224"/>
      <c r="L311" s="224"/>
      <c r="M311" s="224"/>
      <c r="N311" s="224" t="s">
        <v>16637</v>
      </c>
      <c r="O311" s="224" t="s">
        <v>16638</v>
      </c>
      <c r="P311" s="185"/>
      <c r="Q311" s="225" t="s">
        <v>15868</v>
      </c>
      <c r="R311" s="182" t="str">
        <f ca="1">IF(ISERROR($V311),"",OFFSET('Smelter Look-up'!$C$4,$V311-4,0)&amp;"")</f>
        <v>PT Premium Tin Indonesia</v>
      </c>
      <c r="S311" s="181" t="str">
        <f t="shared" ca="1" si="41"/>
        <v>ID</v>
      </c>
      <c r="T311" s="181" t="str">
        <f ca="1">IF(B311="","",IF(ISERROR(MATCH($J311,SorP!$B$1:$B$6226,0)),"",INDIRECT("'SorP'!$A$"&amp;MATCH($S311&amp;$J311,SorP!C:C,0))))</f>
        <v>ID-BB</v>
      </c>
      <c r="U311" s="201"/>
      <c r="V311" s="226">
        <f>IF(C311="",NA(),IF(OR(C311="Smelter not listed",C311="Smelter not yet identified"),MATCH($B311&amp;$D311,'Smelter Look-up'!$J:$J,0),MATCH($B311&amp;$C311,'Smelter Look-up'!$J:$J,0)))</f>
        <v>521</v>
      </c>
      <c r="X311" s="227">
        <f t="shared" si="42"/>
        <v>0</v>
      </c>
      <c r="AB311" s="228" t="str">
        <f t="shared" si="43"/>
        <v>TinPT Premium Tin Indonesia</v>
      </c>
    </row>
    <row r="312" spans="1:28" s="227" customFormat="1" ht="409.5">
      <c r="A312" s="181"/>
      <c r="B312" s="182" t="s">
        <v>1120</v>
      </c>
      <c r="C312" s="186" t="s">
        <v>47</v>
      </c>
      <c r="D312" s="230" t="s">
        <v>47</v>
      </c>
      <c r="E312" s="182" t="s">
        <v>2415</v>
      </c>
      <c r="F312" s="182" t="str">
        <f ca="1">IF(ISERROR($V312),"",OFFSET('Smelter Look-up'!$E$4,$V312-4,0))</f>
        <v>CID000292</v>
      </c>
      <c r="G312" s="182" t="str">
        <f ca="1">IF(C312=$X$4,IF(ISERROR($V312),"Enter smelter details","RMI"),IF(ISERROR($V312),"",OFFSET('Smelter Look-up'!$F$4,$V312-4,0)))</f>
        <v>RMI</v>
      </c>
      <c r="H312" s="183" t="s">
        <v>16639</v>
      </c>
      <c r="I312" s="184" t="s">
        <v>1746</v>
      </c>
      <c r="J312" s="184" t="s">
        <v>1725</v>
      </c>
      <c r="K312" s="224"/>
      <c r="L312" s="224"/>
      <c r="M312" s="224"/>
      <c r="N312" s="224" t="s">
        <v>16640</v>
      </c>
      <c r="O312" s="224" t="s">
        <v>16641</v>
      </c>
      <c r="P312" s="185"/>
      <c r="Q312" s="225" t="s">
        <v>15868</v>
      </c>
      <c r="R312" s="182" t="str">
        <f ca="1">IF(ISERROR($V312),"",OFFSET('Smelter Look-up'!$C$4,$V312-4,0)&amp;"")</f>
        <v>Alpha</v>
      </c>
      <c r="S312" s="181" t="str">
        <f t="shared" ca="1" si="41"/>
        <v>US</v>
      </c>
      <c r="T312" s="181" t="str">
        <f ca="1">IF(B312="","",IF(ISERROR(MATCH($J312,SorP!$B$1:$B$6226,0)),"",INDIRECT("'SorP'!$A$"&amp;MATCH($S312&amp;$J312,SorP!C:C,0))))</f>
        <v>US-PA</v>
      </c>
      <c r="U312" s="201"/>
      <c r="V312" s="226">
        <f>IF(C312="",NA(),IF(OR(C312="Smelter not listed",C312="Smelter not yet identified"),MATCH($B312&amp;$D312,'Smelter Look-up'!$J:$J,0),MATCH($B312&amp;$C312,'Smelter Look-up'!$J:$J,0)))</f>
        <v>400</v>
      </c>
      <c r="X312" s="227">
        <f t="shared" si="42"/>
        <v>0</v>
      </c>
      <c r="AB312" s="228" t="str">
        <f t="shared" si="43"/>
        <v>TinAlpha</v>
      </c>
    </row>
    <row r="313" spans="1:28" s="227" customFormat="1" ht="409.5">
      <c r="A313" s="181"/>
      <c r="B313" s="182" t="s">
        <v>1120</v>
      </c>
      <c r="C313" s="186" t="s">
        <v>2318</v>
      </c>
      <c r="D313" s="230" t="s">
        <v>2318</v>
      </c>
      <c r="E313" s="182" t="s">
        <v>1090</v>
      </c>
      <c r="F313" s="182" t="str">
        <f ca="1">IF(ISERROR($V313),"",OFFSET('Smelter Look-up'!$E$4,$V313-4,0))</f>
        <v>CID000228</v>
      </c>
      <c r="G313" s="182" t="str">
        <f ca="1">IF(C313=$X$4,IF(ISERROR($V313),"Enter smelter details","RMI"),IF(ISERROR($V313),"",OFFSET('Smelter Look-up'!$F$4,$V313-4,0)))</f>
        <v>RMI</v>
      </c>
      <c r="H313" s="183" t="s">
        <v>16642</v>
      </c>
      <c r="I313" s="184" t="s">
        <v>1760</v>
      </c>
      <c r="J313" s="184" t="s">
        <v>13600</v>
      </c>
      <c r="K313" s="224"/>
      <c r="L313" s="224"/>
      <c r="M313" s="224"/>
      <c r="N313" s="224" t="s">
        <v>16643</v>
      </c>
      <c r="O313" s="224" t="s">
        <v>16644</v>
      </c>
      <c r="P313" s="185"/>
      <c r="Q313" s="225" t="s">
        <v>15868</v>
      </c>
      <c r="R313" s="182" t="str">
        <f ca="1">IF(ISERROR($V313),"",OFFSET('Smelter Look-up'!$C$4,$V313-4,0)&amp;"")</f>
        <v>Chenzhou Yunxiang Mining and Metallurgy Co., Ltd.</v>
      </c>
      <c r="S313" s="181" t="str">
        <f t="shared" ca="1" si="41"/>
        <v>CN</v>
      </c>
      <c r="T313" s="181" t="str">
        <f ca="1">IF(B313="","",IF(ISERROR(MATCH($J313,SorP!$B$1:$B$6226,0)),"",INDIRECT("'SorP'!$A$"&amp;MATCH($S313&amp;$J313,SorP!C:C,0))))</f>
        <v>CN-HN</v>
      </c>
      <c r="U313" s="201"/>
      <c r="V313" s="226">
        <f>IF(C313="",NA(),IF(OR(C313="Smelter not listed",C313="Smelter not yet identified"),MATCH($B313&amp;$D313,'Smelter Look-up'!$J:$J,0),MATCH($B313&amp;$C313,'Smelter Look-up'!$J:$J,0)))</f>
        <v>411</v>
      </c>
      <c r="X313" s="227">
        <f t="shared" si="42"/>
        <v>0</v>
      </c>
      <c r="AB313" s="228" t="str">
        <f t="shared" si="43"/>
        <v>TinChenzhou Yunxiang Mining and Metallurgy Co., Ltd.</v>
      </c>
    </row>
    <row r="314" spans="1:28" s="227" customFormat="1" ht="38.25">
      <c r="A314" s="181"/>
      <c r="B314" s="182" t="s">
        <v>1120</v>
      </c>
      <c r="C314" s="186" t="s">
        <v>1834</v>
      </c>
      <c r="D314" s="230" t="s">
        <v>16645</v>
      </c>
      <c r="E314" s="182" t="s">
        <v>1090</v>
      </c>
      <c r="F314" s="182"/>
      <c r="G314" s="182"/>
      <c r="H314" s="183"/>
      <c r="I314" s="184"/>
      <c r="J314" s="184"/>
      <c r="K314" s="224"/>
      <c r="L314" s="224"/>
      <c r="M314" s="224"/>
      <c r="N314" s="224"/>
      <c r="O314" s="224"/>
      <c r="P314" s="185"/>
      <c r="Q314" s="225"/>
      <c r="R314" s="182" t="str">
        <f ca="1">IF(ISERROR($V314),"",OFFSET('Smelter Look-up'!$C$4,$V314-4,0)&amp;"")</f>
        <v/>
      </c>
      <c r="S314" s="181" t="str">
        <f t="shared" ca="1" si="41"/>
        <v>CN</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si="42"/>
        <v>0</v>
      </c>
      <c r="AB314" s="228" t="str">
        <f t="shared" si="43"/>
        <v>TinSmelter not listed</v>
      </c>
    </row>
    <row r="315" spans="1:28" s="227" customFormat="1" ht="38.25">
      <c r="A315" s="181"/>
      <c r="B315" s="182" t="s">
        <v>1120</v>
      </c>
      <c r="C315" s="186" t="s">
        <v>1834</v>
      </c>
      <c r="D315" s="230" t="s">
        <v>16646</v>
      </c>
      <c r="E315" s="182" t="s">
        <v>1090</v>
      </c>
      <c r="F315" s="182"/>
      <c r="G315" s="182"/>
      <c r="H315" s="183"/>
      <c r="I315" s="184"/>
      <c r="J315" s="184"/>
      <c r="K315" s="224"/>
      <c r="L315" s="224"/>
      <c r="M315" s="224"/>
      <c r="N315" s="224"/>
      <c r="O315" s="224"/>
      <c r="P315" s="185"/>
      <c r="Q315" s="225"/>
      <c r="R315" s="182" t="str">
        <f ca="1">IF(ISERROR($V315),"",OFFSET('Smelter Look-up'!$C$4,$V315-4,0)&amp;"")</f>
        <v/>
      </c>
      <c r="S315" s="181" t="str">
        <f t="shared" ca="1" si="41"/>
        <v>CN</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si="42"/>
        <v>0</v>
      </c>
      <c r="AB315" s="228" t="str">
        <f t="shared" si="43"/>
        <v>TinSmelter not listed</v>
      </c>
    </row>
    <row r="316" spans="1:28" s="227" customFormat="1" ht="38.25">
      <c r="A316" s="181"/>
      <c r="B316" s="182" t="s">
        <v>1120</v>
      </c>
      <c r="C316" s="186" t="s">
        <v>1834</v>
      </c>
      <c r="D316" s="230" t="s">
        <v>16647</v>
      </c>
      <c r="E316" s="182" t="s">
        <v>1090</v>
      </c>
      <c r="F316" s="182"/>
      <c r="G316" s="182"/>
      <c r="H316" s="183"/>
      <c r="I316" s="184"/>
      <c r="J316" s="184"/>
      <c r="K316" s="224"/>
      <c r="L316" s="224"/>
      <c r="M316" s="224"/>
      <c r="N316" s="224"/>
      <c r="O316" s="224"/>
      <c r="P316" s="185"/>
      <c r="Q316" s="225"/>
      <c r="R316" s="182" t="str">
        <f ca="1">IF(ISERROR($V316),"",OFFSET('Smelter Look-up'!$C$4,$V316-4,0)&amp;"")</f>
        <v/>
      </c>
      <c r="S316" s="181" t="str">
        <f t="shared" ca="1" si="41"/>
        <v>CN</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si="42"/>
        <v>0</v>
      </c>
      <c r="AB316" s="228" t="str">
        <f t="shared" si="43"/>
        <v>TinSmelter not listed</v>
      </c>
    </row>
    <row r="317" spans="1:28" s="227" customFormat="1" ht="38.25">
      <c r="A317" s="181"/>
      <c r="B317" s="182" t="s">
        <v>1120</v>
      </c>
      <c r="C317" s="186" t="s">
        <v>1834</v>
      </c>
      <c r="D317" s="230" t="s">
        <v>16648</v>
      </c>
      <c r="E317" s="182" t="s">
        <v>1090</v>
      </c>
      <c r="F317" s="182"/>
      <c r="G317" s="182"/>
      <c r="H317" s="183" t="s">
        <v>16649</v>
      </c>
      <c r="I317" s="184" t="s">
        <v>1090</v>
      </c>
      <c r="J317" s="184" t="s">
        <v>16650</v>
      </c>
      <c r="K317" s="224"/>
      <c r="L317" s="224"/>
      <c r="M317" s="224"/>
      <c r="N317" s="224"/>
      <c r="O317" s="224"/>
      <c r="P317" s="185"/>
      <c r="Q317" s="225"/>
      <c r="R317" s="182" t="str">
        <f ca="1">IF(ISERROR($V317),"",OFFSET('Smelter Look-up'!$C$4,$V317-4,0)&amp;"")</f>
        <v/>
      </c>
      <c r="S317" s="181" t="str">
        <f t="shared" ca="1" si="41"/>
        <v>CN</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si="42"/>
        <v>0</v>
      </c>
      <c r="AB317" s="228" t="str">
        <f t="shared" si="43"/>
        <v>TinSmelter not listed</v>
      </c>
    </row>
    <row r="318" spans="1:28" s="227" customFormat="1" ht="38.25">
      <c r="A318" s="181"/>
      <c r="B318" s="182" t="s">
        <v>1120</v>
      </c>
      <c r="C318" s="186" t="s">
        <v>1834</v>
      </c>
      <c r="D318" s="230" t="s">
        <v>16651</v>
      </c>
      <c r="E318" s="182" t="s">
        <v>1098</v>
      </c>
      <c r="F318" s="182"/>
      <c r="G318" s="182"/>
      <c r="H318" s="183"/>
      <c r="I318" s="184"/>
      <c r="J318" s="184"/>
      <c r="K318" s="224"/>
      <c r="L318" s="224"/>
      <c r="M318" s="224"/>
      <c r="N318" s="224"/>
      <c r="O318" s="224"/>
      <c r="P318" s="185"/>
      <c r="Q318" s="225"/>
      <c r="R318" s="182" t="str">
        <f ca="1">IF(ISERROR($V318),"",OFFSET('Smelter Look-up'!$C$4,$V318-4,0)&amp;"")</f>
        <v/>
      </c>
      <c r="S318" s="181" t="str">
        <f t="shared" ca="1" si="41"/>
        <v>JP</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si="42"/>
        <v>0</v>
      </c>
      <c r="AB318" s="228" t="str">
        <f t="shared" si="43"/>
        <v>TinSmelter not listed</v>
      </c>
    </row>
    <row r="319" spans="1:28" s="227" customFormat="1" ht="38.25">
      <c r="A319" s="181"/>
      <c r="B319" s="182" t="s">
        <v>1120</v>
      </c>
      <c r="C319" s="186" t="s">
        <v>1834</v>
      </c>
      <c r="D319" s="230" t="s">
        <v>16652</v>
      </c>
      <c r="E319" s="182" t="s">
        <v>13474</v>
      </c>
      <c r="F319" s="182"/>
      <c r="G319" s="182"/>
      <c r="H319" s="183"/>
      <c r="I319" s="184"/>
      <c r="J319" s="184"/>
      <c r="K319" s="224"/>
      <c r="L319" s="224"/>
      <c r="M319" s="224"/>
      <c r="N319" s="224"/>
      <c r="O319" s="224"/>
      <c r="P319" s="185"/>
      <c r="Q319" s="225"/>
      <c r="R319" s="182" t="str">
        <f ca="1">IF(ISERROR($V319),"",OFFSET('Smelter Look-up'!$C$4,$V319-4,0)&amp;"")</f>
        <v/>
      </c>
      <c r="S319" s="181" t="str">
        <f t="shared" ca="1" si="41"/>
        <v>CZ</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si="42"/>
        <v>0</v>
      </c>
      <c r="AB319" s="228" t="str">
        <f t="shared" si="43"/>
        <v>TinSmelter not listed</v>
      </c>
    </row>
    <row r="320" spans="1:28" s="227" customFormat="1" ht="38.25">
      <c r="A320" s="181"/>
      <c r="B320" s="182" t="s">
        <v>1120</v>
      </c>
      <c r="C320" s="186" t="s">
        <v>1834</v>
      </c>
      <c r="D320" s="230" t="s">
        <v>16653</v>
      </c>
      <c r="E320" s="182" t="s">
        <v>1098</v>
      </c>
      <c r="F320" s="182"/>
      <c r="G320" s="182"/>
      <c r="H320" s="183" t="s">
        <v>16654</v>
      </c>
      <c r="I320" s="184" t="s">
        <v>16655</v>
      </c>
      <c r="J320" s="184" t="s">
        <v>16656</v>
      </c>
      <c r="K320" s="224"/>
      <c r="L320" s="224"/>
      <c r="M320" s="224"/>
      <c r="N320" s="224"/>
      <c r="O320" s="224"/>
      <c r="P320" s="185"/>
      <c r="Q320" s="225"/>
      <c r="R320" s="182" t="str">
        <f ca="1">IF(ISERROR($V320),"",OFFSET('Smelter Look-up'!$C$4,$V320-4,0)&amp;"")</f>
        <v/>
      </c>
      <c r="S320" s="181" t="str">
        <f t="shared" ca="1" si="41"/>
        <v>JP</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si="42"/>
        <v>0</v>
      </c>
      <c r="AB320" s="228" t="str">
        <f t="shared" si="43"/>
        <v>TinSmelter not listed</v>
      </c>
    </row>
    <row r="321" spans="1:28" s="227" customFormat="1" ht="38.25">
      <c r="A321" s="181"/>
      <c r="B321" s="182" t="s">
        <v>1120</v>
      </c>
      <c r="C321" s="186" t="s">
        <v>1834</v>
      </c>
      <c r="D321" s="230" t="s">
        <v>16657</v>
      </c>
      <c r="E321" s="182" t="s">
        <v>13088</v>
      </c>
      <c r="F321" s="182"/>
      <c r="G321" s="182"/>
      <c r="H321" s="183"/>
      <c r="I321" s="184"/>
      <c r="J321" s="184"/>
      <c r="K321" s="224"/>
      <c r="L321" s="224"/>
      <c r="M321" s="224"/>
      <c r="N321" s="224"/>
      <c r="O321" s="224"/>
      <c r="P321" s="185"/>
      <c r="Q321" s="225"/>
      <c r="R321" s="182" t="str">
        <f ca="1">IF(ISERROR($V321),"",OFFSET('Smelter Look-up'!$C$4,$V321-4,0)&amp;"")</f>
        <v/>
      </c>
      <c r="S321" s="181" t="str">
        <f t="shared" ca="1" si="41"/>
        <v>SK</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si="42"/>
        <v>0</v>
      </c>
      <c r="AB321" s="228" t="str">
        <f t="shared" si="43"/>
        <v>TinSmelter not listed</v>
      </c>
    </row>
    <row r="322" spans="1:28" s="227" customFormat="1" ht="38.25">
      <c r="A322" s="181"/>
      <c r="B322" s="182" t="s">
        <v>1120</v>
      </c>
      <c r="C322" s="186" t="s">
        <v>1834</v>
      </c>
      <c r="D322" s="230" t="s">
        <v>1024</v>
      </c>
      <c r="E322" s="182" t="s">
        <v>1086</v>
      </c>
      <c r="F322" s="182"/>
      <c r="G322" s="182"/>
      <c r="H322" s="183"/>
      <c r="I322" s="184"/>
      <c r="J322" s="184"/>
      <c r="K322" s="224"/>
      <c r="L322" s="224"/>
      <c r="M322" s="224"/>
      <c r="N322" s="224"/>
      <c r="O322" s="224"/>
      <c r="P322" s="185"/>
      <c r="Q322" s="225"/>
      <c r="R322" s="182" t="str">
        <f ca="1">IF(ISERROR($V322),"",OFFSET('Smelter Look-up'!$C$4,$V322-4,0)&amp;"")</f>
        <v>Minsur</v>
      </c>
      <c r="S322" s="181" t="str">
        <f t="shared" ca="1" si="41"/>
        <v>BR</v>
      </c>
      <c r="T322" s="181" t="str">
        <f ca="1">IF(B322="","",IF(ISERROR(MATCH($J322,SorP!$B$1:$B$6226,0)),"",INDIRECT("'SorP'!$A$"&amp;MATCH($S322&amp;$J322,SorP!C:C,0))))</f>
        <v/>
      </c>
      <c r="U322" s="201"/>
      <c r="V322" s="226">
        <f>IF(C322="",NA(),IF(OR(C322="Smelter not listed",C322="Smelter not yet identified"),MATCH($B322&amp;$D322,'Smelter Look-up'!$J:$J,0),MATCH($B322&amp;$C322,'Smelter Look-up'!$J:$J,0)))</f>
        <v>487</v>
      </c>
      <c r="X322" s="227">
        <f t="shared" si="42"/>
        <v>0</v>
      </c>
      <c r="AB322" s="228" t="str">
        <f t="shared" si="43"/>
        <v>TinSmelter not listed</v>
      </c>
    </row>
    <row r="323" spans="1:28" s="227" customFormat="1" ht="38.25">
      <c r="A323" s="181"/>
      <c r="B323" s="182" t="s">
        <v>1120</v>
      </c>
      <c r="C323" s="186" t="s">
        <v>1834</v>
      </c>
      <c r="D323" s="230" t="s">
        <v>16658</v>
      </c>
      <c r="E323" s="182" t="s">
        <v>1090</v>
      </c>
      <c r="F323" s="182"/>
      <c r="G323" s="182"/>
      <c r="H323" s="183" t="s">
        <v>16659</v>
      </c>
      <c r="I323" s="184" t="s">
        <v>16660</v>
      </c>
      <c r="J323" s="184" t="s">
        <v>16661</v>
      </c>
      <c r="K323" s="224"/>
      <c r="L323" s="224"/>
      <c r="M323" s="224"/>
      <c r="N323" s="224"/>
      <c r="O323" s="224"/>
      <c r="P323" s="185"/>
      <c r="Q323" s="225"/>
      <c r="R323" s="182" t="str">
        <f ca="1">IF(ISERROR($V323),"",OFFSET('Smelter Look-up'!$C$4,$V323-4,0)&amp;"")</f>
        <v/>
      </c>
      <c r="S323" s="181" t="str">
        <f t="shared" ca="1" si="41"/>
        <v>CN</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si="42"/>
        <v>0</v>
      </c>
      <c r="AB323" s="228" t="str">
        <f t="shared" si="43"/>
        <v>TinSmelter not listed</v>
      </c>
    </row>
    <row r="324" spans="1:28" s="227" customFormat="1" ht="38.25">
      <c r="A324" s="181"/>
      <c r="B324" s="182" t="s">
        <v>1120</v>
      </c>
      <c r="C324" s="186" t="s">
        <v>1834</v>
      </c>
      <c r="D324" s="230" t="s">
        <v>16662</v>
      </c>
      <c r="E324" s="182" t="s">
        <v>873</v>
      </c>
      <c r="F324" s="182"/>
      <c r="G324" s="182"/>
      <c r="H324" s="183"/>
      <c r="I324" s="184"/>
      <c r="J324" s="184"/>
      <c r="K324" s="224"/>
      <c r="L324" s="224"/>
      <c r="M324" s="224"/>
      <c r="N324" s="224"/>
      <c r="O324" s="224"/>
      <c r="P324" s="185"/>
      <c r="Q324" s="225"/>
      <c r="R324" s="182" t="str">
        <f ca="1">IF(ISERROR($V324),"",OFFSET('Smelter Look-up'!$C$4,$V324-4,0)&amp;"")</f>
        <v/>
      </c>
      <c r="S324" s="181" t="str">
        <f t="shared" ca="1" si="41"/>
        <v>RU</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si="42"/>
        <v>0</v>
      </c>
      <c r="AB324" s="228" t="str">
        <f t="shared" si="43"/>
        <v>TinSmelter not listed</v>
      </c>
    </row>
    <row r="325" spans="1:28" s="227" customFormat="1" ht="127.5">
      <c r="A325" s="181"/>
      <c r="B325" s="182" t="s">
        <v>1122</v>
      </c>
      <c r="C325" s="186" t="s">
        <v>15840</v>
      </c>
      <c r="D325" s="230" t="s">
        <v>15840</v>
      </c>
      <c r="E325" s="182" t="s">
        <v>871</v>
      </c>
      <c r="F325" s="182" t="str">
        <f ca="1">IF(ISERROR($V325),"",OFFSET('Smelter Look-up'!$E$4,$V325-4,0))</f>
        <v>CID004797</v>
      </c>
      <c r="G325" s="182">
        <f ca="1">IF(C325=$X$4,IF(ISERROR($V325),"Enter smelter details","RMI"),IF(ISERROR($V325),"",OFFSET('Smelter Look-up'!$F$4,$V325-4,0)))</f>
        <v>0</v>
      </c>
      <c r="H325" s="183" t="s">
        <v>16663</v>
      </c>
      <c r="I325" s="184" t="s">
        <v>15850</v>
      </c>
      <c r="J325" s="184" t="s">
        <v>9206</v>
      </c>
      <c r="K325" s="224"/>
      <c r="L325" s="224"/>
      <c r="M325" s="224"/>
      <c r="N325" s="224"/>
      <c r="O325" s="224" t="s">
        <v>15867</v>
      </c>
      <c r="P325" s="185"/>
      <c r="Q325" s="225" t="s">
        <v>15868</v>
      </c>
      <c r="R325" s="182" t="str">
        <f ca="1">IF(ISERROR($V325),"",OFFSET('Smelter Look-up'!$C$4,$V325-4,0)&amp;"")</f>
        <v>Philippine Bonway Manufacturing Industrial Corporation</v>
      </c>
      <c r="S325" s="181" t="str">
        <f t="shared" ref="S325" ca="1" si="44">IF(B325="","",IF(ISERROR(MATCH($E325,CL,0)),"Unknown",INDIRECT("'C'!$A$"&amp;MATCH($E325,CL,0)+1)))</f>
        <v>PH</v>
      </c>
      <c r="T325" s="181" t="str">
        <f ca="1">IF(B325="","",IF(ISERROR(MATCH($J325,SorP!$B$1:$B$6226,0)),"",INDIRECT("'SorP'!$A$"&amp;MATCH($S325&amp;$J325,SorP!C:C,0))))</f>
        <v>PH-PAM</v>
      </c>
      <c r="U325" s="201"/>
      <c r="V325" s="226">
        <f>IF(C325="",NA(),IF(OR(C325="Smelter not listed",C325="Smelter not yet identified"),MATCH($B325&amp;$D325,'Smelter Look-up'!$J:$J,0),MATCH($B325&amp;$C325,'Smelter Look-up'!$J:$J,0)))</f>
        <v>646</v>
      </c>
      <c r="X325" s="227">
        <f t="shared" ref="X325" si="45">IF(AND(C325="Smelter not listed",OR(LEN(D325)=0,LEN(E325)=0)),1,0)</f>
        <v>0</v>
      </c>
      <c r="AB325" s="228" t="str">
        <f t="shared" ref="AB325" si="46">B325&amp;C325</f>
        <v>TungstenPhilippine Bonway Manufacturing Industrial Corporation</v>
      </c>
    </row>
    <row r="326" spans="1:28" s="227" customFormat="1" ht="76.5">
      <c r="A326" s="181"/>
      <c r="B326" s="182" t="s">
        <v>1122</v>
      </c>
      <c r="C326" s="186" t="s">
        <v>15834</v>
      </c>
      <c r="D326" s="230" t="s">
        <v>15834</v>
      </c>
      <c r="E326" s="182" t="s">
        <v>882</v>
      </c>
      <c r="F326" s="182" t="str">
        <f ca="1">IF(ISERROR($V326),"",OFFSET('Smelter Look-up'!$E$4,$V326-4,0))</f>
        <v>CID004619</v>
      </c>
      <c r="G326" s="182" t="str">
        <f ca="1">IF(C326=$X$4,IF(ISERROR($V326),"Enter smelter details","RMI"),IF(ISERROR($V326),"",OFFSET('Smelter Look-up'!$F$4,$V326-4,0)))</f>
        <v>RMI</v>
      </c>
      <c r="H326" s="183" t="s">
        <v>16664</v>
      </c>
      <c r="I326" s="184" t="s">
        <v>15846</v>
      </c>
      <c r="J326" s="184" t="s">
        <v>12064</v>
      </c>
      <c r="K326" s="224"/>
      <c r="L326" s="224"/>
      <c r="M326" s="224"/>
      <c r="N326" s="224"/>
      <c r="O326" s="224" t="s">
        <v>15873</v>
      </c>
      <c r="P326" s="185"/>
      <c r="Q326" s="225" t="s">
        <v>15868</v>
      </c>
      <c r="R326" s="182" t="str">
        <f ca="1">IF(ISERROR($V326),"",OFFSET('Smelter Look-up'!$C$4,$V326-4,0)&amp;"")</f>
        <v>Kenee Mining Corporation Vietnam</v>
      </c>
      <c r="S326" s="181" t="str">
        <f t="shared" ref="S326:S357" ca="1" si="47">IF(B326="","",IF(ISERROR(MATCH($E326,CL,0)),"Unknown",INDIRECT("'C'!$A$"&amp;MATCH($E326,CL,0)+1)))</f>
        <v>VN</v>
      </c>
      <c r="T326" s="181" t="str">
        <f ca="1">IF(B326="","",IF(ISERROR(MATCH($J326,SorP!$B$1:$B$6226,0)),"",INDIRECT("'SorP'!$A$"&amp;MATCH($S326&amp;$J326,SorP!C:C,0))))</f>
        <v>VN-32</v>
      </c>
      <c r="U326" s="201"/>
      <c r="V326" s="226">
        <f>IF(C326="",NA(),IF(OR(C326="Smelter not listed",C326="Smelter not yet identified"),MATCH($B326&amp;$D326,'Smelter Look-up'!$J:$J,0),MATCH($B326&amp;$C326,'Smelter Look-up'!$J:$J,0)))</f>
        <v>628</v>
      </c>
      <c r="X326" s="227">
        <f t="shared" ref="X326:X357" si="48">IF(AND(C326="Smelter not listed",OR(LEN(D326)=0,LEN(E326)=0)),1,0)</f>
        <v>0</v>
      </c>
      <c r="AB326" s="228" t="str">
        <f t="shared" ref="AB326:AB357" si="49">B326&amp;C326</f>
        <v>TungstenKenee Mining Corporation Vietnam</v>
      </c>
    </row>
    <row r="327" spans="1:28" s="227" customFormat="1" ht="89.25">
      <c r="A327" s="181"/>
      <c r="B327" s="182" t="s">
        <v>1122</v>
      </c>
      <c r="C327" s="186" t="s">
        <v>15842</v>
      </c>
      <c r="D327" s="230" t="s">
        <v>15842</v>
      </c>
      <c r="E327" s="182" t="s">
        <v>871</v>
      </c>
      <c r="F327" s="182" t="str">
        <f ca="1">IF(ISERROR($V327),"",OFFSET('Smelter Look-up'!$E$4,$V327-4,0))</f>
        <v>CID004438</v>
      </c>
      <c r="G327" s="182">
        <f ca="1">IF(C327=$X$4,IF(ISERROR($V327),"Enter smelter details","RMI"),IF(ISERROR($V327),"",OFFSET('Smelter Look-up'!$F$4,$V327-4,0)))</f>
        <v>0</v>
      </c>
      <c r="H327" s="183" t="s">
        <v>16665</v>
      </c>
      <c r="I327" s="184" t="s">
        <v>15850</v>
      </c>
      <c r="J327" s="184" t="s">
        <v>9206</v>
      </c>
      <c r="K327" s="224"/>
      <c r="L327" s="224"/>
      <c r="M327" s="224"/>
      <c r="N327" s="224"/>
      <c r="O327" s="224" t="s">
        <v>15867</v>
      </c>
      <c r="P327" s="185"/>
      <c r="Q327" s="225"/>
      <c r="R327" s="182" t="str">
        <f ca="1">IF(ISERROR($V327),"",OFFSET('Smelter Look-up'!$C$4,$V327-4,0)&amp;"")</f>
        <v>Philippine Carreytech Metal Corp.</v>
      </c>
      <c r="S327" s="181" t="str">
        <f t="shared" ca="1" si="47"/>
        <v>PH</v>
      </c>
      <c r="T327" s="181" t="str">
        <f ca="1">IF(B327="","",IF(ISERROR(MATCH($J327,SorP!$B$1:$B$6226,0)),"",INDIRECT("'SorP'!$A$"&amp;MATCH($S327&amp;$J327,SorP!C:C,0))))</f>
        <v>PH-PAM</v>
      </c>
      <c r="U327" s="201"/>
      <c r="V327" s="226">
        <f>IF(C327="",NA(),IF(OR(C327="Smelter not listed",C327="Smelter not yet identified"),MATCH($B327&amp;$D327,'Smelter Look-up'!$J:$J,0),MATCH($B327&amp;$C327,'Smelter Look-up'!$J:$J,0)))</f>
        <v>647</v>
      </c>
      <c r="X327" s="227">
        <f t="shared" si="48"/>
        <v>0</v>
      </c>
      <c r="AB327" s="228" t="str">
        <f t="shared" si="49"/>
        <v>TungstenPhilippine Carreytech Metal Corp.</v>
      </c>
    </row>
    <row r="328" spans="1:28" s="227" customFormat="1" ht="127.5">
      <c r="A328" s="181"/>
      <c r="B328" s="182" t="s">
        <v>1122</v>
      </c>
      <c r="C328" s="186" t="s">
        <v>15844</v>
      </c>
      <c r="D328" s="230" t="s">
        <v>15844</v>
      </c>
      <c r="E328" s="182" t="s">
        <v>1090</v>
      </c>
      <c r="F328" s="182" t="str">
        <f ca="1">IF(ISERROR($V328),"",OFFSET('Smelter Look-up'!$E$4,$V328-4,0))</f>
        <v>CID004430</v>
      </c>
      <c r="G328" s="182">
        <f ca="1">IF(C328=$X$4,IF(ISERROR($V328),"Enter smelter details","RMI"),IF(ISERROR($V328),"",OFFSET('Smelter Look-up'!$F$4,$V328-4,0)))</f>
        <v>0</v>
      </c>
      <c r="H328" s="183" t="s">
        <v>16666</v>
      </c>
      <c r="I328" s="184" t="s">
        <v>13809</v>
      </c>
      <c r="J328" s="184" t="s">
        <v>13595</v>
      </c>
      <c r="K328" s="224"/>
      <c r="L328" s="224"/>
      <c r="M328" s="224"/>
      <c r="N328" s="224"/>
      <c r="O328" s="224" t="s">
        <v>16667</v>
      </c>
      <c r="P328" s="185"/>
      <c r="Q328" s="225" t="s">
        <v>15868</v>
      </c>
      <c r="R328" s="182" t="str">
        <f ca="1">IF(ISERROR($V328),"",OFFSET('Smelter Look-up'!$C$4,$V328-4,0)&amp;"")</f>
        <v>Shinwon Tungsten (Fujian Shanghang) Co., Ltd.</v>
      </c>
      <c r="S328" s="181" t="str">
        <f t="shared" ca="1" si="47"/>
        <v>CN</v>
      </c>
      <c r="T328" s="181" t="str">
        <f ca="1">IF(B328="","",IF(ISERROR(MATCH($J328,SorP!$B$1:$B$6226,0)),"",INDIRECT("'SorP'!$A$"&amp;MATCH($S328&amp;$J328,SorP!C:C,0))))</f>
        <v>CN-FJ</v>
      </c>
      <c r="U328" s="201"/>
      <c r="V328" s="226">
        <f>IF(C328="",NA(),IF(OR(C328="Smelter not listed",C328="Smelter not yet identified"),MATCH($B328&amp;$D328,'Smelter Look-up'!$J:$J,0),MATCH($B328&amp;$C328,'Smelter Look-up'!$J:$J,0)))</f>
        <v>649</v>
      </c>
      <c r="X328" s="227">
        <f t="shared" si="48"/>
        <v>0</v>
      </c>
      <c r="AB328" s="228" t="str">
        <f t="shared" si="49"/>
        <v>TungstenShinwon Tungsten (Fujian Shanghang) Co., Ltd.</v>
      </c>
    </row>
    <row r="329" spans="1:28" s="227" customFormat="1" ht="76.5">
      <c r="A329" s="181"/>
      <c r="B329" s="182" t="s">
        <v>1122</v>
      </c>
      <c r="C329" s="186" t="s">
        <v>15836</v>
      </c>
      <c r="D329" s="230" t="s">
        <v>15836</v>
      </c>
      <c r="E329" s="182" t="s">
        <v>2414</v>
      </c>
      <c r="F329" s="182" t="str">
        <f ca="1">IF(ISERROR($V329),"",OFFSET('Smelter Look-up'!$E$4,$V329-4,0))</f>
        <v>CID004397</v>
      </c>
      <c r="G329" s="182" t="str">
        <f ca="1">IF(C329=$X$4,IF(ISERROR($V329),"Enter smelter details","RMI"),IF(ISERROR($V329),"",OFFSET('Smelter Look-up'!$F$4,$V329-4,0)))</f>
        <v>RMI</v>
      </c>
      <c r="H329" s="183" t="s">
        <v>16668</v>
      </c>
      <c r="I329" s="184" t="s">
        <v>15847</v>
      </c>
      <c r="J329" s="184" t="s">
        <v>11468</v>
      </c>
      <c r="K329" s="224"/>
      <c r="L329" s="224"/>
      <c r="M329" s="224"/>
      <c r="N329" s="224"/>
      <c r="O329" s="224" t="s">
        <v>16669</v>
      </c>
      <c r="P329" s="185"/>
      <c r="Q329" s="225" t="s">
        <v>15868</v>
      </c>
      <c r="R329" s="182" t="str">
        <f ca="1">IF(ISERROR($V329),"",OFFSET('Smelter Look-up'!$C$4,$V329-4,0)&amp;"")</f>
        <v>Lianyou Resources Co., Ltd.</v>
      </c>
      <c r="S329" s="181" t="str">
        <f t="shared" ca="1" si="47"/>
        <v>TW</v>
      </c>
      <c r="T329" s="181" t="str">
        <f ca="1">IF(B329="","",IF(ISERROR(MATCH($J329,SorP!$B$1:$B$6226,0)),"",INDIRECT("'SorP'!$A$"&amp;MATCH($S329&amp;$J329,SorP!C:C,0))))</f>
        <v>TW-ILA</v>
      </c>
      <c r="U329" s="201"/>
      <c r="V329" s="226">
        <f>IF(C329="",NA(),IF(OR(C329="Smelter not listed",C329="Smelter not yet identified"),MATCH($B329&amp;$D329,'Smelter Look-up'!$J:$J,0),MATCH($B329&amp;$C329,'Smelter Look-up'!$J:$J,0)))</f>
        <v>632</v>
      </c>
      <c r="X329" s="227">
        <f t="shared" si="48"/>
        <v>0</v>
      </c>
      <c r="AB329" s="228" t="str">
        <f t="shared" si="49"/>
        <v>TungstenLianyou Resources Co., Ltd.</v>
      </c>
    </row>
    <row r="330" spans="1:28" s="227" customFormat="1" ht="204">
      <c r="A330" s="181"/>
      <c r="B330" s="182" t="s">
        <v>1122</v>
      </c>
      <c r="C330" s="186" t="s">
        <v>15515</v>
      </c>
      <c r="D330" s="230" t="s">
        <v>15515</v>
      </c>
      <c r="E330" s="182" t="s">
        <v>1101</v>
      </c>
      <c r="F330" s="182" t="str">
        <f ca="1">IF(ISERROR($V330),"",OFFSET('Smelter Look-up'!$E$4,$V330-4,0))</f>
        <v>CID004060</v>
      </c>
      <c r="G330" s="182" t="str">
        <f ca="1">IF(C330=$X$4,IF(ISERROR($V330),"Enter smelter details","RMI"),IF(ISERROR($V330),"",OFFSET('Smelter Look-up'!$F$4,$V330-4,0)))</f>
        <v>RMI</v>
      </c>
      <c r="H330" s="183" t="s">
        <v>16670</v>
      </c>
      <c r="I330" s="184" t="s">
        <v>15525</v>
      </c>
      <c r="J330" s="184" t="s">
        <v>12850</v>
      </c>
      <c r="K330" s="224"/>
      <c r="L330" s="224"/>
      <c r="M330" s="224"/>
      <c r="N330" s="224" t="s">
        <v>16671</v>
      </c>
      <c r="O330" s="224" t="s">
        <v>16672</v>
      </c>
      <c r="P330" s="185"/>
      <c r="Q330" s="225"/>
      <c r="R330" s="182" t="str">
        <f ca="1">IF(ISERROR($V330),"",OFFSET('Smelter Look-up'!$C$4,$V330-4,0)&amp;"")</f>
        <v>DONGKUK INDUSTRIES CO., LTD.</v>
      </c>
      <c r="S330" s="181" t="str">
        <f t="shared" ca="1" si="47"/>
        <v>KR</v>
      </c>
      <c r="T330" s="181" t="str">
        <f ca="1">IF(B330="","",IF(ISERROR(MATCH($J330,SorP!$B$1:$B$6226,0)),"",INDIRECT("'SorP'!$A$"&amp;MATCH($S330&amp;$J330,SorP!C:C,0))))</f>
        <v>KR-47</v>
      </c>
      <c r="U330" s="201"/>
      <c r="V330" s="226">
        <f>IF(C330="",NA(),IF(OR(C330="Smelter not listed",C330="Smelter not yet identified"),MATCH($B330&amp;$D330,'Smelter Look-up'!$J:$J,0),MATCH($B330&amp;$C330,'Smelter Look-up'!$J:$J,0)))</f>
        <v>598</v>
      </c>
      <c r="X330" s="227">
        <f t="shared" si="48"/>
        <v>0</v>
      </c>
      <c r="AB330" s="228" t="str">
        <f t="shared" si="49"/>
        <v>TungstenDONGKUK INDUSTRIES CO., LTD.</v>
      </c>
    </row>
    <row r="331" spans="1:28" s="227" customFormat="1" ht="76.5">
      <c r="A331" s="181"/>
      <c r="B331" s="182" t="s">
        <v>1122</v>
      </c>
      <c r="C331" s="186" t="s">
        <v>15838</v>
      </c>
      <c r="D331" s="230" t="s">
        <v>15838</v>
      </c>
      <c r="E331" s="182" t="s">
        <v>1105</v>
      </c>
      <c r="F331" s="182" t="str">
        <f ca="1">IF(ISERROR($V331),"",OFFSET('Smelter Look-up'!$E$4,$V331-4,0))</f>
        <v>CID004056</v>
      </c>
      <c r="G331" s="182" t="str">
        <f ca="1">IF(C331=$X$4,IF(ISERROR($V331),"Enter smelter details","RMI"),IF(ISERROR($V331),"",OFFSET('Smelter Look-up'!$F$4,$V331-4,0)))</f>
        <v>RMI</v>
      </c>
      <c r="H331" s="183" t="s">
        <v>16673</v>
      </c>
      <c r="I331" s="184" t="s">
        <v>15848</v>
      </c>
      <c r="J331" s="184" t="s">
        <v>8674</v>
      </c>
      <c r="K331" s="224"/>
      <c r="L331" s="224"/>
      <c r="M331" s="224"/>
      <c r="N331" s="224"/>
      <c r="O331" s="224" t="s">
        <v>16674</v>
      </c>
      <c r="P331" s="185"/>
      <c r="Q331" s="225"/>
      <c r="R331" s="182" t="str">
        <f ca="1">IF(ISERROR($V331),"",OFFSET('Smelter Look-up'!$C$4,$V331-4,0)&amp;"")</f>
        <v>MALAMET SMELTING SDN. BHD.</v>
      </c>
      <c r="S331" s="181" t="str">
        <f t="shared" ca="1" si="47"/>
        <v>MY</v>
      </c>
      <c r="T331" s="181" t="str">
        <f ca="1">IF(B331="","",IF(ISERROR(MATCH($J331,SorP!$B$1:$B$6226,0)),"",INDIRECT("'SorP'!$A$"&amp;MATCH($S331&amp;$J331,SorP!C:C,0))))</f>
        <v>MY-14</v>
      </c>
      <c r="U331" s="201"/>
      <c r="V331" s="226">
        <f>IF(C331="",NA(),IF(OR(C331="Smelter not listed",C331="Smelter not yet identified"),MATCH($B331&amp;$D331,'Smelter Look-up'!$J:$J,0),MATCH($B331&amp;$C331,'Smelter Look-up'!$J:$J,0)))</f>
        <v>634</v>
      </c>
      <c r="X331" s="227">
        <f t="shared" si="48"/>
        <v>0</v>
      </c>
      <c r="AB331" s="228" t="str">
        <f t="shared" si="49"/>
        <v>TungstenMALAMET SMELTING SDN. BHD.</v>
      </c>
    </row>
    <row r="332" spans="1:28" s="227" customFormat="1" ht="102">
      <c r="A332" s="181"/>
      <c r="B332" s="182" t="s">
        <v>1122</v>
      </c>
      <c r="C332" s="186" t="s">
        <v>15520</v>
      </c>
      <c r="D332" s="230" t="s">
        <v>15520</v>
      </c>
      <c r="E332" s="182" t="s">
        <v>882</v>
      </c>
      <c r="F332" s="182" t="str">
        <f ca="1">IF(ISERROR($V332),"",OFFSET('Smelter Look-up'!$E$4,$V332-4,0))</f>
        <v>CID004034</v>
      </c>
      <c r="G332" s="182" t="str">
        <f ca="1">IF(C332=$X$4,IF(ISERROR($V332),"Enter smelter details","RMI"),IF(ISERROR($V332),"",OFFSET('Smelter Look-up'!$F$4,$V332-4,0)))</f>
        <v>RMI</v>
      </c>
      <c r="H332" s="183" t="s">
        <v>16675</v>
      </c>
      <c r="I332" s="184" t="s">
        <v>15527</v>
      </c>
      <c r="J332" s="184" t="s">
        <v>12116</v>
      </c>
      <c r="K332" s="224"/>
      <c r="L332" s="224"/>
      <c r="M332" s="224"/>
      <c r="N332" s="224"/>
      <c r="O332" s="224" t="s">
        <v>16676</v>
      </c>
      <c r="P332" s="185"/>
      <c r="Q332" s="225"/>
      <c r="R332" s="182" t="str">
        <f ca="1">IF(ISERROR($V332),"",OFFSET('Smelter Look-up'!$C$4,$V332-4,0)&amp;"")</f>
        <v>Nam Viet Cromit Joint Stock Company</v>
      </c>
      <c r="S332" s="181" t="str">
        <f t="shared" ca="1" si="47"/>
        <v>VN</v>
      </c>
      <c r="T332" s="181" t="str">
        <f ca="1">IF(B332="","",IF(ISERROR(MATCH($J332,SorP!$B$1:$B$6226,0)),"",INDIRECT("'SorP'!$A$"&amp;MATCH($S332&amp;$J332,SorP!C:C,0))))</f>
        <v>VN-21</v>
      </c>
      <c r="U332" s="201"/>
      <c r="V332" s="226">
        <f>IF(C332="",NA(),IF(OR(C332="Smelter not listed",C332="Smelter not yet identified"),MATCH($B332&amp;$D332,'Smelter Look-up'!$J:$J,0),MATCH($B332&amp;$C332,'Smelter Look-up'!$J:$J,0)))</f>
        <v>639</v>
      </c>
      <c r="X332" s="227">
        <f t="shared" si="48"/>
        <v>0</v>
      </c>
      <c r="AB332" s="228" t="str">
        <f t="shared" si="49"/>
        <v>TungstenNam Viet Cromit Joint Stock Company</v>
      </c>
    </row>
    <row r="333" spans="1:28" s="227" customFormat="1" ht="114.75">
      <c r="A333" s="181"/>
      <c r="B333" s="182" t="s">
        <v>1122</v>
      </c>
      <c r="C333" s="186" t="s">
        <v>15523</v>
      </c>
      <c r="D333" s="230" t="s">
        <v>15523</v>
      </c>
      <c r="E333" s="182" t="s">
        <v>882</v>
      </c>
      <c r="F333" s="182" t="str">
        <f ca="1">IF(ISERROR($V333),"",OFFSET('Smelter Look-up'!$E$4,$V333-4,0))</f>
        <v>CID003993</v>
      </c>
      <c r="G333" s="182">
        <f ca="1">IF(C333=$X$4,IF(ISERROR($V333),"Enter smelter details","RMI"),IF(ISERROR($V333),"",OFFSET('Smelter Look-up'!$F$4,$V333-4,0)))</f>
        <v>0</v>
      </c>
      <c r="H333" s="183" t="s">
        <v>16677</v>
      </c>
      <c r="I333" s="184" t="s">
        <v>15526</v>
      </c>
      <c r="J333" s="184" t="s">
        <v>12112</v>
      </c>
      <c r="K333" s="224"/>
      <c r="L333" s="224"/>
      <c r="M333" s="224"/>
      <c r="N333" s="224"/>
      <c r="O333" s="224" t="s">
        <v>16678</v>
      </c>
      <c r="P333" s="185"/>
      <c r="Q333" s="225" t="s">
        <v>15868</v>
      </c>
      <c r="R333" s="182" t="str">
        <f ca="1">IF(ISERROR($V333),"",OFFSET('Smelter Look-up'!$C$4,$V333-4,0)&amp;"")</f>
        <v>Tungsten Vietnam Joint Stock Company</v>
      </c>
      <c r="S333" s="181" t="str">
        <f t="shared" ca="1" si="47"/>
        <v>VN</v>
      </c>
      <c r="T333" s="181" t="str">
        <f ca="1">IF(B333="","",IF(ISERROR(MATCH($J333,SorP!$B$1:$B$6226,0)),"",INDIRECT("'SorP'!$A$"&amp;MATCH($S333&amp;$J333,SorP!C:C,0))))</f>
        <v>VN-69</v>
      </c>
      <c r="U333" s="201"/>
      <c r="V333" s="226">
        <f>IF(C333="",NA(),IF(OR(C333="Smelter not listed",C333="Smelter not yet identified"),MATCH($B333&amp;$D333,'Smelter Look-up'!$J:$J,0),MATCH($B333&amp;$C333,'Smelter Look-up'!$J:$J,0)))</f>
        <v>651</v>
      </c>
      <c r="X333" s="227">
        <f t="shared" si="48"/>
        <v>0</v>
      </c>
      <c r="AB333" s="228" t="str">
        <f t="shared" si="49"/>
        <v>TungstenTungsten Vietnam Joint Stock Company</v>
      </c>
    </row>
    <row r="334" spans="1:28" s="227" customFormat="1" ht="191.25">
      <c r="A334" s="181"/>
      <c r="B334" s="182" t="s">
        <v>1122</v>
      </c>
      <c r="C334" s="186" t="s">
        <v>15467</v>
      </c>
      <c r="D334" s="230" t="s">
        <v>15467</v>
      </c>
      <c r="E334" s="182" t="s">
        <v>1101</v>
      </c>
      <c r="F334" s="182" t="str">
        <f ca="1">IF(ISERROR($V334),"",OFFSET('Smelter Look-up'!$E$4,$V334-4,0))</f>
        <v>CID003978</v>
      </c>
      <c r="G334" s="182" t="str">
        <f ca="1">IF(C334=$X$4,IF(ISERROR($V334),"Enter smelter details","RMI"),IF(ISERROR($V334),"",OFFSET('Smelter Look-up'!$F$4,$V334-4,0)))</f>
        <v>RMI</v>
      </c>
      <c r="H334" s="183" t="s">
        <v>16679</v>
      </c>
      <c r="I334" s="184" t="s">
        <v>15469</v>
      </c>
      <c r="J334" s="184" t="s">
        <v>12847</v>
      </c>
      <c r="K334" s="224"/>
      <c r="L334" s="224"/>
      <c r="M334" s="224"/>
      <c r="N334" s="224"/>
      <c r="O334" s="224" t="s">
        <v>16680</v>
      </c>
      <c r="P334" s="185"/>
      <c r="Q334" s="225"/>
      <c r="R334" s="182" t="str">
        <f ca="1">IF(ISERROR($V334),"",OFFSET('Smelter Look-up'!$C$4,$V334-4,0)&amp;"")</f>
        <v>HANNAE FOR T Co., Ltd.</v>
      </c>
      <c r="S334" s="181" t="str">
        <f t="shared" ca="1" si="47"/>
        <v>KR</v>
      </c>
      <c r="T334" s="181" t="str">
        <f ca="1">IF(B334="","",IF(ISERROR(MATCH($J334,SorP!$B$1:$B$6226,0)),"",INDIRECT("'SorP'!$A$"&amp;MATCH($S334&amp;$J334,SorP!C:C,0))))</f>
        <v>KR-44</v>
      </c>
      <c r="U334" s="201"/>
      <c r="V334" s="226">
        <f>IF(C334="",NA(),IF(OR(C334="Smelter not listed",C334="Smelter not yet identified"),MATCH($B334&amp;$D334,'Smelter Look-up'!$J:$J,0),MATCH($B334&amp;$C334,'Smelter Look-up'!$J:$J,0)))</f>
        <v>610</v>
      </c>
      <c r="X334" s="227">
        <f t="shared" si="48"/>
        <v>0</v>
      </c>
      <c r="AB334" s="228" t="str">
        <f t="shared" si="49"/>
        <v>TungstenHANNAE FOR T Co., Ltd.</v>
      </c>
    </row>
    <row r="335" spans="1:28" s="227" customFormat="1" ht="178.5">
      <c r="A335" s="181"/>
      <c r="B335" s="182" t="s">
        <v>1122</v>
      </c>
      <c r="C335" s="186" t="s">
        <v>15473</v>
      </c>
      <c r="D335" s="230" t="s">
        <v>15473</v>
      </c>
      <c r="E335" s="182" t="s">
        <v>1090</v>
      </c>
      <c r="F335" s="182" t="str">
        <f ca="1">IF(ISERROR($V335),"",OFFSET('Smelter Look-up'!$E$4,$V335-4,0))</f>
        <v>CID003662</v>
      </c>
      <c r="G335" s="182">
        <f ca="1">IF(C335=$X$4,IF(ISERROR($V335),"Enter smelter details","RMI"),IF(ISERROR($V335),"",OFFSET('Smelter Look-up'!$F$4,$V335-4,0)))</f>
        <v>0</v>
      </c>
      <c r="H335" s="183" t="s">
        <v>16681</v>
      </c>
      <c r="I335" s="184" t="s">
        <v>15475</v>
      </c>
      <c r="J335" s="184" t="s">
        <v>13596</v>
      </c>
      <c r="K335" s="224"/>
      <c r="L335" s="224"/>
      <c r="M335" s="224"/>
      <c r="N335" s="224"/>
      <c r="O335" s="224" t="s">
        <v>16682</v>
      </c>
      <c r="P335" s="185"/>
      <c r="Q335" s="225"/>
      <c r="R335" s="182" t="str">
        <f ca="1">IF(ISERROR($V335),"",OFFSET('Smelter Look-up'!$C$4,$V335-4,0)&amp;"")</f>
        <v>YUDU ANSHENG TUNGSTEN CO., LTD.</v>
      </c>
      <c r="S335" s="181" t="str">
        <f t="shared" ca="1" si="47"/>
        <v>CN</v>
      </c>
      <c r="T335" s="181" t="str">
        <f ca="1">IF(B335="","",IF(ISERROR(MATCH($J335,SorP!$B$1:$B$6226,0)),"",INDIRECT("'SorP'!$A$"&amp;MATCH($S335&amp;$J335,SorP!C:C,0))))</f>
        <v>CN-JX</v>
      </c>
      <c r="U335" s="201"/>
      <c r="V335" s="226">
        <f>IF(C335="",NA(),IF(OR(C335="Smelter not listed",C335="Smelter not yet identified"),MATCH($B335&amp;$D335,'Smelter Look-up'!$J:$J,0),MATCH($B335&amp;$C335,'Smelter Look-up'!$J:$J,0)))</f>
        <v>660</v>
      </c>
      <c r="X335" s="227">
        <f t="shared" si="48"/>
        <v>0</v>
      </c>
      <c r="AB335" s="228" t="str">
        <f t="shared" si="49"/>
        <v>TungstenYUDU ANSHENG TUNGSTEN CO., LTD.</v>
      </c>
    </row>
    <row r="336" spans="1:28" s="227" customFormat="1" ht="165.75">
      <c r="A336" s="181"/>
      <c r="B336" s="182" t="s">
        <v>1122</v>
      </c>
      <c r="C336" s="186" t="s">
        <v>15470</v>
      </c>
      <c r="D336" s="230" t="s">
        <v>15470</v>
      </c>
      <c r="E336" s="182" t="s">
        <v>873</v>
      </c>
      <c r="F336" s="182" t="str">
        <f ca="1">IF(ISERROR($V336),"",OFFSET('Smelter Look-up'!$E$4,$V336-4,0))</f>
        <v>CID003643</v>
      </c>
      <c r="G336" s="182" t="str">
        <f ca="1">IF(C336=$X$4,IF(ISERROR($V336),"Enter smelter details","RMI"),IF(ISERROR($V336),"",OFFSET('Smelter Look-up'!$F$4,$V336-4,0)))</f>
        <v>RMI</v>
      </c>
      <c r="H336" s="183" t="s">
        <v>16683</v>
      </c>
      <c r="I336" s="184" t="s">
        <v>15472</v>
      </c>
      <c r="J336" s="184" t="s">
        <v>9957</v>
      </c>
      <c r="K336" s="224"/>
      <c r="L336" s="224"/>
      <c r="M336" s="224"/>
      <c r="N336" s="224"/>
      <c r="O336" s="224" t="s">
        <v>16684</v>
      </c>
      <c r="P336" s="185"/>
      <c r="Q336" s="225"/>
      <c r="R336" s="182" t="str">
        <f ca="1">IF(ISERROR($V336),"",OFFSET('Smelter Look-up'!$C$4,$V336-4,0)&amp;"")</f>
        <v>LLC Vostok</v>
      </c>
      <c r="S336" s="181" t="str">
        <f t="shared" ca="1" si="47"/>
        <v>RU</v>
      </c>
      <c r="T336" s="181" t="str">
        <f ca="1">IF(B336="","",IF(ISERROR(MATCH($J336,SorP!$B$1:$B$6226,0)),"",INDIRECT("'SorP'!$A$"&amp;MATCH($S336&amp;$J336,SorP!C:C,0))))</f>
        <v>RU-KOS</v>
      </c>
      <c r="U336" s="201"/>
      <c r="V336" s="226">
        <f>IF(C336="",NA(),IF(OR(C336="Smelter not listed",C336="Smelter not yet identified"),MATCH($B336&amp;$D336,'Smelter Look-up'!$J:$J,0),MATCH($B336&amp;$C336,'Smelter Look-up'!$J:$J,0)))</f>
        <v>633</v>
      </c>
      <c r="X336" s="227">
        <f t="shared" si="48"/>
        <v>0</v>
      </c>
      <c r="AB336" s="228" t="str">
        <f t="shared" si="49"/>
        <v>TungstenLLC Vostok</v>
      </c>
    </row>
    <row r="337" spans="1:28" s="227" customFormat="1" ht="280.5">
      <c r="A337" s="181"/>
      <c r="B337" s="182" t="s">
        <v>1122</v>
      </c>
      <c r="C337" s="186" t="s">
        <v>15095</v>
      </c>
      <c r="D337" s="230" t="s">
        <v>15095</v>
      </c>
      <c r="E337" s="182" t="s">
        <v>873</v>
      </c>
      <c r="F337" s="182" t="str">
        <f ca="1">IF(ISERROR($V337),"",OFFSET('Smelter Look-up'!$E$4,$V337-4,0))</f>
        <v>CID003614</v>
      </c>
      <c r="G337" s="182" t="str">
        <f ca="1">IF(C337=$X$4,IF(ISERROR($V337),"Enter smelter details","RMI"),IF(ISERROR($V337),"",OFFSET('Smelter Look-up'!$F$4,$V337-4,0)))</f>
        <v>RMI</v>
      </c>
      <c r="H337" s="183" t="s">
        <v>16685</v>
      </c>
      <c r="I337" s="184" t="s">
        <v>15118</v>
      </c>
      <c r="J337" s="184" t="s">
        <v>9937</v>
      </c>
      <c r="K337" s="224"/>
      <c r="L337" s="224"/>
      <c r="M337" s="224"/>
      <c r="N337" s="224"/>
      <c r="O337" s="224" t="s">
        <v>16686</v>
      </c>
      <c r="P337" s="185"/>
      <c r="Q337" s="225"/>
      <c r="R337" s="182" t="str">
        <f ca="1">IF(ISERROR($V337),"",OFFSET('Smelter Look-up'!$C$4,$V337-4,0)&amp;"")</f>
        <v>OOO “Technolom” 1</v>
      </c>
      <c r="S337" s="181" t="str">
        <f t="shared" ca="1" si="47"/>
        <v>RU</v>
      </c>
      <c r="T337" s="181" t="str">
        <f ca="1">IF(B337="","",IF(ISERROR(MATCH($J337,SorP!$B$1:$B$6226,0)),"",INDIRECT("'SorP'!$A$"&amp;MATCH($S337&amp;$J337,SorP!C:C,0))))</f>
        <v>RU-MOS</v>
      </c>
      <c r="U337" s="201"/>
      <c r="V337" s="226">
        <f>IF(C337="",NA(),IF(OR(C337="Smelter not listed",C337="Smelter not yet identified"),MATCH($B337&amp;$D337,'Smelter Look-up'!$J:$J,0),MATCH($B337&amp;$C337,'Smelter Look-up'!$J:$J,0)))</f>
        <v>644</v>
      </c>
      <c r="X337" s="227">
        <f t="shared" si="48"/>
        <v>0</v>
      </c>
      <c r="AB337" s="228" t="str">
        <f t="shared" si="49"/>
        <v>TungstenOOO “Technolom” 1</v>
      </c>
    </row>
    <row r="338" spans="1:28" s="227" customFormat="1" ht="280.5">
      <c r="A338" s="181"/>
      <c r="B338" s="182" t="s">
        <v>1122</v>
      </c>
      <c r="C338" s="186" t="s">
        <v>15097</v>
      </c>
      <c r="D338" s="230" t="s">
        <v>15097</v>
      </c>
      <c r="E338" s="182" t="s">
        <v>873</v>
      </c>
      <c r="F338" s="182" t="str">
        <f ca="1">IF(ISERROR($V338),"",OFFSET('Smelter Look-up'!$E$4,$V338-4,0))</f>
        <v>CID003612</v>
      </c>
      <c r="G338" s="182" t="str">
        <f ca="1">IF(C338=$X$4,IF(ISERROR($V338),"Enter smelter details","RMI"),IF(ISERROR($V338),"",OFFSET('Smelter Look-up'!$F$4,$V338-4,0)))</f>
        <v>RMI</v>
      </c>
      <c r="H338" s="183" t="s">
        <v>16687</v>
      </c>
      <c r="I338" s="184" t="s">
        <v>15118</v>
      </c>
      <c r="J338" s="184" t="s">
        <v>9937</v>
      </c>
      <c r="K338" s="224"/>
      <c r="L338" s="224"/>
      <c r="M338" s="224"/>
      <c r="N338" s="224"/>
      <c r="O338" s="224" t="s">
        <v>16686</v>
      </c>
      <c r="P338" s="185"/>
      <c r="Q338" s="225"/>
      <c r="R338" s="182" t="str">
        <f ca="1">IF(ISERROR($V338),"",OFFSET('Smelter Look-up'!$C$4,$V338-4,0)&amp;"")</f>
        <v>OOO “Technolom” 2</v>
      </c>
      <c r="S338" s="181" t="str">
        <f t="shared" ca="1" si="47"/>
        <v>RU</v>
      </c>
      <c r="T338" s="181" t="str">
        <f ca="1">IF(B338="","",IF(ISERROR(MATCH($J338,SorP!$B$1:$B$6226,0)),"",INDIRECT("'SorP'!$A$"&amp;MATCH($S338&amp;$J338,SorP!C:C,0))))</f>
        <v>RU-MOS</v>
      </c>
      <c r="U338" s="201"/>
      <c r="V338" s="226">
        <f>IF(C338="",NA(),IF(OR(C338="Smelter not listed",C338="Smelter not yet identified"),MATCH($B338&amp;$D338,'Smelter Look-up'!$J:$J,0),MATCH($B338&amp;$C338,'Smelter Look-up'!$J:$J,0)))</f>
        <v>645</v>
      </c>
      <c r="X338" s="227">
        <f t="shared" si="48"/>
        <v>0</v>
      </c>
      <c r="AB338" s="228" t="str">
        <f t="shared" si="49"/>
        <v>TungstenOOO “Technolom” 2</v>
      </c>
    </row>
    <row r="339" spans="1:28" s="227" customFormat="1" ht="409.5">
      <c r="A339" s="181"/>
      <c r="B339" s="182" t="s">
        <v>1122</v>
      </c>
      <c r="C339" s="186" t="s">
        <v>15517</v>
      </c>
      <c r="D339" s="230" t="s">
        <v>15517</v>
      </c>
      <c r="E339" s="182" t="s">
        <v>1090</v>
      </c>
      <c r="F339" s="182" t="str">
        <f ca="1">IF(ISERROR($V339),"",OFFSET('Smelter Look-up'!$E$4,$V339-4,0))</f>
        <v>CID003609</v>
      </c>
      <c r="G339" s="182" t="str">
        <f ca="1">IF(C339=$X$4,IF(ISERROR($V339),"Enter smelter details","RMI"),IF(ISERROR($V339),"",OFFSET('Smelter Look-up'!$F$4,$V339-4,0)))</f>
        <v>RMI</v>
      </c>
      <c r="H339" s="183" t="s">
        <v>16688</v>
      </c>
      <c r="I339" s="184" t="s">
        <v>13809</v>
      </c>
      <c r="J339" s="184" t="s">
        <v>13595</v>
      </c>
      <c r="K339" s="224"/>
      <c r="L339" s="224"/>
      <c r="M339" s="224"/>
      <c r="N339" s="224" t="s">
        <v>16689</v>
      </c>
      <c r="O339" s="224" t="s">
        <v>16690</v>
      </c>
      <c r="P339" s="185"/>
      <c r="Q339" s="225" t="s">
        <v>15868</v>
      </c>
      <c r="R339" s="182" t="str">
        <f ca="1">IF(ISERROR($V339),"",OFFSET('Smelter Look-up'!$C$4,$V339-4,0)&amp;"")</f>
        <v>Fujian Xinlu Tungsten Co., Ltd.</v>
      </c>
      <c r="S339" s="181" t="str">
        <f t="shared" ca="1" si="47"/>
        <v>CN</v>
      </c>
      <c r="T339" s="181" t="str">
        <f ca="1">IF(B339="","",IF(ISERROR(MATCH($J339,SorP!$B$1:$B$6226,0)),"",INDIRECT("'SorP'!$A$"&amp;MATCH($S339&amp;$J339,SorP!C:C,0))))</f>
        <v>CN-FJ</v>
      </c>
      <c r="U339" s="201"/>
      <c r="V339" s="226">
        <f>IF(C339="",NA(),IF(OR(C339="Smelter not listed",C339="Smelter not yet identified"),MATCH($B339&amp;$D339,'Smelter Look-up'!$J:$J,0),MATCH($B339&amp;$C339,'Smelter Look-up'!$J:$J,0)))</f>
        <v>600</v>
      </c>
      <c r="X339" s="227">
        <f t="shared" si="48"/>
        <v>0</v>
      </c>
      <c r="AB339" s="228" t="str">
        <f t="shared" si="49"/>
        <v>TungstenFujian Xinlu Tungsten Co., Ltd.</v>
      </c>
    </row>
    <row r="340" spans="1:28" s="227" customFormat="1" ht="318.75">
      <c r="A340" s="181"/>
      <c r="B340" s="182" t="s">
        <v>1122</v>
      </c>
      <c r="C340" s="186" t="s">
        <v>15089</v>
      </c>
      <c r="D340" s="230" t="s">
        <v>15089</v>
      </c>
      <c r="E340" s="182" t="s">
        <v>873</v>
      </c>
      <c r="F340" s="182" t="str">
        <f ca="1">IF(ISERROR($V340),"",OFFSET('Smelter Look-up'!$E$4,$V340-4,0))</f>
        <v>CID003553</v>
      </c>
      <c r="G340" s="182" t="str">
        <f ca="1">IF(C340=$X$4,IF(ISERROR($V340),"Enter smelter details","RMI"),IF(ISERROR($V340),"",OFFSET('Smelter Look-up'!$F$4,$V340-4,0)))</f>
        <v>RMI</v>
      </c>
      <c r="H340" s="183" t="s">
        <v>16691</v>
      </c>
      <c r="I340" s="184" t="s">
        <v>15117</v>
      </c>
      <c r="J340" s="184" t="s">
        <v>9870</v>
      </c>
      <c r="K340" s="224"/>
      <c r="L340" s="224"/>
      <c r="M340" s="224"/>
      <c r="N340" s="224" t="s">
        <v>15893</v>
      </c>
      <c r="O340" s="224" t="s">
        <v>16692</v>
      </c>
      <c r="P340" s="185"/>
      <c r="Q340" s="225"/>
      <c r="R340" s="182" t="str">
        <f ca="1">IF(ISERROR($V340),"",OFFSET('Smelter Look-up'!$C$4,$V340-4,0)&amp;"")</f>
        <v>Artek LLC</v>
      </c>
      <c r="S340" s="181" t="str">
        <f t="shared" ca="1" si="47"/>
        <v>RU</v>
      </c>
      <c r="T340" s="181" t="str">
        <f ca="1">IF(B340="","",IF(ISERROR(MATCH($J340,SorP!$B$1:$B$6226,0)),"",INDIRECT("'SorP'!$A$"&amp;MATCH($S340&amp;$J340,SorP!C:C,0))))</f>
        <v>RU-MOW</v>
      </c>
      <c r="U340" s="201"/>
      <c r="V340" s="226">
        <f>IF(C340="",NA(),IF(OR(C340="Smelter not listed",C340="Smelter not yet identified"),MATCH($B340&amp;$D340,'Smelter Look-up'!$J:$J,0),MATCH($B340&amp;$C340,'Smelter Look-up'!$J:$J,0)))</f>
        <v>586</v>
      </c>
      <c r="X340" s="227">
        <f t="shared" si="48"/>
        <v>0</v>
      </c>
      <c r="AB340" s="228" t="str">
        <f t="shared" si="49"/>
        <v>TungstenArtek LLC</v>
      </c>
    </row>
    <row r="341" spans="1:28" s="227" customFormat="1" ht="409.5">
      <c r="A341" s="181"/>
      <c r="B341" s="182" t="s">
        <v>1122</v>
      </c>
      <c r="C341" s="186" t="s">
        <v>13830</v>
      </c>
      <c r="D341" s="230" t="s">
        <v>13830</v>
      </c>
      <c r="E341" s="182" t="s">
        <v>1086</v>
      </c>
      <c r="F341" s="182" t="str">
        <f ca="1">IF(ISERROR($V341),"",OFFSET('Smelter Look-up'!$E$4,$V341-4,0))</f>
        <v>CID003468</v>
      </c>
      <c r="G341" s="182" t="str">
        <f ca="1">IF(C341=$X$4,IF(ISERROR($V341),"Enter smelter details","RMI"),IF(ISERROR($V341),"",OFFSET('Smelter Look-up'!$F$4,$V341-4,0)))</f>
        <v>RMI</v>
      </c>
      <c r="H341" s="183" t="s">
        <v>16693</v>
      </c>
      <c r="I341" s="184" t="s">
        <v>13853</v>
      </c>
      <c r="J341" s="184" t="s">
        <v>3443</v>
      </c>
      <c r="K341" s="224"/>
      <c r="L341" s="224"/>
      <c r="M341" s="224"/>
      <c r="N341" s="224" t="s">
        <v>16694</v>
      </c>
      <c r="O341" s="224" t="s">
        <v>16695</v>
      </c>
      <c r="P341" s="185"/>
      <c r="Q341" s="225" t="s">
        <v>15868</v>
      </c>
      <c r="R341" s="182" t="str">
        <f ca="1">IF(ISERROR($V341),"",OFFSET('Smelter Look-up'!$C$4,$V341-4,0)&amp;"")</f>
        <v>Cronimet Brasil Ltda</v>
      </c>
      <c r="S341" s="181" t="str">
        <f t="shared" ca="1" si="47"/>
        <v>BR</v>
      </c>
      <c r="T341" s="181" t="str">
        <f ca="1">IF(B341="","",IF(ISERROR(MATCH($J341,SorP!$B$1:$B$6226,0)),"",INDIRECT("'SorP'!$A$"&amp;MATCH($S341&amp;$J341,SorP!C:C,0))))</f>
        <v>BR-SC</v>
      </c>
      <c r="U341" s="201"/>
      <c r="V341" s="226">
        <f>IF(C341="",NA(),IF(OR(C341="Smelter not listed",C341="Smelter not yet identified"),MATCH($B341&amp;$D341,'Smelter Look-up'!$J:$J,0),MATCH($B341&amp;$C341,'Smelter Look-up'!$J:$J,0)))</f>
        <v>597</v>
      </c>
      <c r="X341" s="227">
        <f t="shared" si="48"/>
        <v>0</v>
      </c>
      <c r="AB341" s="228" t="str">
        <f t="shared" si="49"/>
        <v>TungstenCronimet Brasil Ltda</v>
      </c>
    </row>
    <row r="342" spans="1:28" s="227" customFormat="1" ht="408">
      <c r="A342" s="181"/>
      <c r="B342" s="182" t="s">
        <v>1122</v>
      </c>
      <c r="C342" s="186" t="s">
        <v>13828</v>
      </c>
      <c r="D342" s="230" t="s">
        <v>13828</v>
      </c>
      <c r="E342" s="182" t="s">
        <v>1086</v>
      </c>
      <c r="F342" s="182" t="str">
        <f ca="1">IF(ISERROR($V342),"",OFFSET('Smelter Look-up'!$E$4,$V342-4,0))</f>
        <v>CID003427</v>
      </c>
      <c r="G342" s="182" t="str">
        <f ca="1">IF(C342=$X$4,IF(ISERROR($V342),"Enter smelter details","RMI"),IF(ISERROR($V342),"",OFFSET('Smelter Look-up'!$F$4,$V342-4,0)))</f>
        <v>RMI</v>
      </c>
      <c r="H342" s="183" t="s">
        <v>16696</v>
      </c>
      <c r="I342" s="184" t="s">
        <v>2493</v>
      </c>
      <c r="J342" s="184" t="s">
        <v>1666</v>
      </c>
      <c r="K342" s="224"/>
      <c r="L342" s="224"/>
      <c r="M342" s="224"/>
      <c r="N342" s="224" t="s">
        <v>15893</v>
      </c>
      <c r="O342" s="224" t="s">
        <v>16697</v>
      </c>
      <c r="P342" s="185"/>
      <c r="Q342" s="225"/>
      <c r="R342" s="182" t="str">
        <f ca="1">IF(ISERROR($V342),"",OFFSET('Smelter Look-up'!$C$4,$V342-4,0)&amp;"")</f>
        <v>Albasteel Industria e Comercio de Ligas Para Fundicao Ltd.</v>
      </c>
      <c r="S342" s="181" t="str">
        <f t="shared" ca="1" si="47"/>
        <v>BR</v>
      </c>
      <c r="T342" s="181" t="str">
        <f ca="1">IF(B342="","",IF(ISERROR(MATCH($J342,SorP!$B$1:$B$6226,0)),"",INDIRECT("'SorP'!$A$"&amp;MATCH($S342&amp;$J342,SorP!C:C,0))))</f>
        <v>BR-SP</v>
      </c>
      <c r="U342" s="201"/>
      <c r="V342" s="226">
        <f>IF(C342="",NA(),IF(OR(C342="Smelter not listed",C342="Smelter not yet identified"),MATCH($B342&amp;$D342,'Smelter Look-up'!$J:$J,0),MATCH($B342&amp;$C342,'Smelter Look-up'!$J:$J,0)))</f>
        <v>582</v>
      </c>
      <c r="X342" s="227">
        <f t="shared" si="48"/>
        <v>0</v>
      </c>
      <c r="AB342" s="228" t="str">
        <f t="shared" si="49"/>
        <v>TungstenAlbasteel Industria e Comercio de Ligas Para Fundicao Ltd.</v>
      </c>
    </row>
    <row r="343" spans="1:28" s="227" customFormat="1" ht="357">
      <c r="A343" s="181"/>
      <c r="B343" s="182" t="s">
        <v>1122</v>
      </c>
      <c r="C343" s="186" t="s">
        <v>15518</v>
      </c>
      <c r="D343" s="230" t="s">
        <v>15518</v>
      </c>
      <c r="E343" s="182" t="s">
        <v>1090</v>
      </c>
      <c r="F343" s="182" t="str">
        <f ca="1">IF(ISERROR($V343),"",OFFSET('Smelter Look-up'!$E$4,$V343-4,0))</f>
        <v>CID003417</v>
      </c>
      <c r="G343" s="182" t="str">
        <f ca="1">IF(C343=$X$4,IF(ISERROR($V343),"Enter smelter details","RMI"),IF(ISERROR($V343),"",OFFSET('Smelter Look-up'!$F$4,$V343-4,0)))</f>
        <v>RMI</v>
      </c>
      <c r="H343" s="183" t="s">
        <v>15874</v>
      </c>
      <c r="I343" s="184" t="s">
        <v>15104</v>
      </c>
      <c r="J343" s="184" t="s">
        <v>13601</v>
      </c>
      <c r="K343" s="224"/>
      <c r="L343" s="224"/>
      <c r="M343" s="224"/>
      <c r="N343" s="224" t="s">
        <v>16698</v>
      </c>
      <c r="O343" s="224" t="s">
        <v>16699</v>
      </c>
      <c r="P343" s="185"/>
      <c r="Q343" s="225" t="s">
        <v>15868</v>
      </c>
      <c r="R343" s="182" t="str">
        <f ca="1">IF(ISERROR($V343),"",OFFSET('Smelter Look-up'!$C$4,$V343-4,0)&amp;"")</f>
        <v>Hubei Green Tungsten Co., Ltd.</v>
      </c>
      <c r="S343" s="181" t="str">
        <f t="shared" ca="1" si="47"/>
        <v>CN</v>
      </c>
      <c r="T343" s="181" t="str">
        <f ca="1">IF(B343="","",IF(ISERROR(MATCH($J343,SorP!$B$1:$B$6226,0)),"",INDIRECT("'SorP'!$A$"&amp;MATCH($S343&amp;$J343,SorP!C:C,0))))</f>
        <v>CN-GD</v>
      </c>
      <c r="U343" s="201"/>
      <c r="V343" s="226">
        <f>IF(C343="",NA(),IF(OR(C343="Smelter not listed",C343="Smelter not yet identified"),MATCH($B343&amp;$D343,'Smelter Look-up'!$J:$J,0),MATCH($B343&amp;$C343,'Smelter Look-up'!$J:$J,0)))</f>
        <v>611</v>
      </c>
      <c r="X343" s="227">
        <f t="shared" si="48"/>
        <v>0</v>
      </c>
      <c r="AB343" s="228" t="str">
        <f t="shared" si="49"/>
        <v>TungstenHubei Green Tungsten Co., Ltd.</v>
      </c>
    </row>
    <row r="344" spans="1:28" s="227" customFormat="1" ht="242.25">
      <c r="A344" s="181"/>
      <c r="B344" s="182" t="s">
        <v>1122</v>
      </c>
      <c r="C344" s="186" t="s">
        <v>13832</v>
      </c>
      <c r="D344" s="230" t="s">
        <v>13832</v>
      </c>
      <c r="E344" s="182" t="s">
        <v>873</v>
      </c>
      <c r="F344" s="182" t="str">
        <f ca="1">IF(ISERROR($V344),"",OFFSET('Smelter Look-up'!$E$4,$V344-4,0))</f>
        <v>CID003416</v>
      </c>
      <c r="G344" s="182" t="str">
        <f ca="1">IF(C344=$X$4,IF(ISERROR($V344),"Enter smelter details","RMI"),IF(ISERROR($V344),"",OFFSET('Smelter Look-up'!$F$4,$V344-4,0)))</f>
        <v>RMI</v>
      </c>
      <c r="H344" s="183" t="s">
        <v>16700</v>
      </c>
      <c r="I344" s="184" t="s">
        <v>13854</v>
      </c>
      <c r="J344" s="184" t="s">
        <v>13855</v>
      </c>
      <c r="K344" s="224"/>
      <c r="L344" s="224"/>
      <c r="M344" s="224"/>
      <c r="N344" s="224" t="s">
        <v>15893</v>
      </c>
      <c r="O344" s="224" t="s">
        <v>16701</v>
      </c>
      <c r="P344" s="185"/>
      <c r="Q344" s="225"/>
      <c r="R344" s="182" t="str">
        <f ca="1">IF(ISERROR($V344),"",OFFSET('Smelter Look-up'!$C$4,$V344-4,0)&amp;"")</f>
        <v>NPP Tyazhmetprom LLC</v>
      </c>
      <c r="S344" s="181" t="str">
        <f t="shared" ca="1" si="47"/>
        <v>RU</v>
      </c>
      <c r="T344" s="181" t="str">
        <f ca="1">IF(B344="","",IF(ISERROR(MATCH($J344,SorP!$B$1:$B$6226,0)),"",INDIRECT("'SorP'!$A$"&amp;MATCH($S344&amp;$J344,SorP!C:C,0))))</f>
        <v>RU-CHE</v>
      </c>
      <c r="U344" s="201"/>
      <c r="V344" s="226">
        <f>IF(C344="",NA(),IF(OR(C344="Smelter not listed",C344="Smelter not yet identified"),MATCH($B344&amp;$D344,'Smelter Look-up'!$J:$J,0),MATCH($B344&amp;$C344,'Smelter Look-up'!$J:$J,0)))</f>
        <v>642</v>
      </c>
      <c r="X344" s="227">
        <f t="shared" si="48"/>
        <v>0</v>
      </c>
      <c r="AB344" s="228" t="str">
        <f t="shared" si="49"/>
        <v>TungstenNPP Tyazhmetprom LLC</v>
      </c>
    </row>
    <row r="345" spans="1:28" s="227" customFormat="1" ht="395.25">
      <c r="A345" s="181"/>
      <c r="B345" s="182" t="s">
        <v>1122</v>
      </c>
      <c r="C345" s="186" t="s">
        <v>13792</v>
      </c>
      <c r="D345" s="230" t="s">
        <v>13792</v>
      </c>
      <c r="E345" s="182" t="s">
        <v>873</v>
      </c>
      <c r="F345" s="182" t="str">
        <f ca="1">IF(ISERROR($V345),"",OFFSET('Smelter Look-up'!$E$4,$V345-4,0))</f>
        <v>CID003408</v>
      </c>
      <c r="G345" s="182" t="str">
        <f ca="1">IF(C345=$X$4,IF(ISERROR($V345),"Enter smelter details","RMI"),IF(ISERROR($V345),"",OFFSET('Smelter Look-up'!$F$4,$V345-4,0)))</f>
        <v>RMI</v>
      </c>
      <c r="H345" s="183" t="s">
        <v>16702</v>
      </c>
      <c r="I345" s="184" t="s">
        <v>13805</v>
      </c>
      <c r="J345" s="184" t="s">
        <v>9921</v>
      </c>
      <c r="K345" s="224"/>
      <c r="L345" s="224"/>
      <c r="M345" s="224"/>
      <c r="N345" s="224" t="s">
        <v>16703</v>
      </c>
      <c r="O345" s="224" t="s">
        <v>16704</v>
      </c>
      <c r="P345" s="185"/>
      <c r="Q345" s="225"/>
      <c r="R345" s="182" t="str">
        <f ca="1">IF(ISERROR($V345),"",OFFSET('Smelter Look-up'!$C$4,$V345-4,0)&amp;"")</f>
        <v>JSC "Kirovgrad Hard Alloys Plant"</v>
      </c>
      <c r="S345" s="181" t="str">
        <f t="shared" ca="1" si="47"/>
        <v>RU</v>
      </c>
      <c r="T345" s="181" t="str">
        <f ca="1">IF(B345="","",IF(ISERROR(MATCH($J345,SorP!$B$1:$B$6226,0)),"",INDIRECT("'SorP'!$A$"&amp;MATCH($S345&amp;$J345,SorP!C:C,0))))</f>
        <v>RU-SVE</v>
      </c>
      <c r="U345" s="201"/>
      <c r="V345" s="226">
        <f>IF(C345="",NA(),IF(OR(C345="Smelter not listed",C345="Smelter not yet identified"),MATCH($B345&amp;$D345,'Smelter Look-up'!$J:$J,0),MATCH($B345&amp;$C345,'Smelter Look-up'!$J:$J,0)))</f>
        <v>627</v>
      </c>
      <c r="X345" s="227">
        <f t="shared" si="48"/>
        <v>0</v>
      </c>
      <c r="AB345" s="228" t="str">
        <f t="shared" si="49"/>
        <v>TungstenJSC "Kirovgrad Hard Alloys Plant"</v>
      </c>
    </row>
    <row r="346" spans="1:28" s="227" customFormat="1" ht="409.5">
      <c r="A346" s="181"/>
      <c r="B346" s="182" t="s">
        <v>1122</v>
      </c>
      <c r="C346" s="186" t="s">
        <v>13794</v>
      </c>
      <c r="D346" s="230" t="s">
        <v>13794</v>
      </c>
      <c r="E346" s="182" t="s">
        <v>2414</v>
      </c>
      <c r="F346" s="182" t="str">
        <f ca="1">IF(ISERROR($V346),"",OFFSET('Smelter Look-up'!$E$4,$V346-4,0))</f>
        <v>CID003407</v>
      </c>
      <c r="G346" s="182" t="str">
        <f ca="1">IF(C346=$X$4,IF(ISERROR($V346),"Enter smelter details","RMI"),IF(ISERROR($V346),"",OFFSET('Smelter Look-up'!$F$4,$V346-4,0)))</f>
        <v>RMI</v>
      </c>
      <c r="H346" s="183" t="s">
        <v>16705</v>
      </c>
      <c r="I346" s="184" t="s">
        <v>13806</v>
      </c>
      <c r="J346" s="184" t="s">
        <v>11462</v>
      </c>
      <c r="K346" s="224"/>
      <c r="L346" s="224"/>
      <c r="M346" s="224"/>
      <c r="N346" s="224" t="s">
        <v>16706</v>
      </c>
      <c r="O346" s="224" t="s">
        <v>16707</v>
      </c>
      <c r="P346" s="185"/>
      <c r="Q346" s="225" t="s">
        <v>15868</v>
      </c>
      <c r="R346" s="182" t="str">
        <f ca="1">IF(ISERROR($V346),"",OFFSET('Smelter Look-up'!$C$4,$V346-4,0)&amp;"")</f>
        <v>Lianyou Metals Co., Ltd.</v>
      </c>
      <c r="S346" s="181" t="str">
        <f t="shared" ca="1" si="47"/>
        <v>TW</v>
      </c>
      <c r="T346" s="181" t="str">
        <f ca="1">IF(B346="","",IF(ISERROR(MATCH($J346,SorP!$B$1:$B$6226,0)),"",INDIRECT("'SorP'!$A$"&amp;MATCH($S346&amp;$J346,SorP!C:C,0))))</f>
        <v>TW-PIF</v>
      </c>
      <c r="U346" s="201"/>
      <c r="V346" s="226">
        <f>IF(C346="",NA(),IF(OR(C346="Smelter not listed",C346="Smelter not yet identified"),MATCH($B346&amp;$D346,'Smelter Look-up'!$J:$J,0),MATCH($B346&amp;$C346,'Smelter Look-up'!$J:$J,0)))</f>
        <v>631</v>
      </c>
      <c r="X346" s="227">
        <f t="shared" si="48"/>
        <v>0</v>
      </c>
      <c r="AB346" s="228" t="str">
        <f t="shared" si="49"/>
        <v>TungstenLianyou Metals Co., Ltd.</v>
      </c>
    </row>
    <row r="347" spans="1:28" s="227" customFormat="1" ht="280.5">
      <c r="A347" s="181"/>
      <c r="B347" s="182" t="s">
        <v>1122</v>
      </c>
      <c r="C347" s="186" t="s">
        <v>2519</v>
      </c>
      <c r="D347" s="230" t="s">
        <v>2519</v>
      </c>
      <c r="E347" s="182" t="s">
        <v>873</v>
      </c>
      <c r="F347" s="182" t="str">
        <f ca="1">IF(ISERROR($V347),"",OFFSET('Smelter Look-up'!$E$4,$V347-4,0))</f>
        <v>CID002845</v>
      </c>
      <c r="G347" s="182" t="str">
        <f ca="1">IF(C347=$X$4,IF(ISERROR($V347),"Enter smelter details","RMI"),IF(ISERROR($V347),"",OFFSET('Smelter Look-up'!$F$4,$V347-4,0)))</f>
        <v>RMI</v>
      </c>
      <c r="H347" s="183" t="s">
        <v>16708</v>
      </c>
      <c r="I347" s="184" t="s">
        <v>2255</v>
      </c>
      <c r="J347" s="184" t="s">
        <v>9937</v>
      </c>
      <c r="K347" s="224"/>
      <c r="L347" s="224"/>
      <c r="M347" s="224"/>
      <c r="N347" s="224" t="s">
        <v>16709</v>
      </c>
      <c r="O347" s="224" t="s">
        <v>16710</v>
      </c>
      <c r="P347" s="185"/>
      <c r="Q347" s="225"/>
      <c r="R347" s="182" t="str">
        <f ca="1">IF(ISERROR($V347),"",OFFSET('Smelter Look-up'!$C$4,$V347-4,0)&amp;"")</f>
        <v>Moliren Ltd.</v>
      </c>
      <c r="S347" s="181" t="str">
        <f t="shared" ca="1" si="47"/>
        <v>RU</v>
      </c>
      <c r="T347" s="181" t="str">
        <f ca="1">IF(B347="","",IF(ISERROR(MATCH($J347,SorP!$B$1:$B$6226,0)),"",INDIRECT("'SorP'!$A$"&amp;MATCH($S347&amp;$J347,SorP!C:C,0))))</f>
        <v>RU-MOS</v>
      </c>
      <c r="U347" s="201"/>
      <c r="V347" s="226">
        <f>IF(C347="",NA(),IF(OR(C347="Smelter not listed",C347="Smelter not yet identified"),MATCH($B347&amp;$D347,'Smelter Look-up'!$J:$J,0),MATCH($B347&amp;$C347,'Smelter Look-up'!$J:$J,0)))</f>
        <v>638</v>
      </c>
      <c r="X347" s="227">
        <f t="shared" si="48"/>
        <v>0</v>
      </c>
      <c r="AB347" s="228" t="str">
        <f t="shared" si="49"/>
        <v>TungstenMoliren Ltd.</v>
      </c>
    </row>
    <row r="348" spans="1:28" s="227" customFormat="1" ht="344.25">
      <c r="A348" s="181"/>
      <c r="B348" s="182" t="s">
        <v>1122</v>
      </c>
      <c r="C348" s="186" t="s">
        <v>2249</v>
      </c>
      <c r="D348" s="230" t="s">
        <v>2249</v>
      </c>
      <c r="E348" s="182" t="s">
        <v>1086</v>
      </c>
      <c r="F348" s="182" t="str">
        <f ca="1">IF(ISERROR($V348),"",OFFSET('Smelter Look-up'!$E$4,$V348-4,0))</f>
        <v>CID002833</v>
      </c>
      <c r="G348" s="182" t="str">
        <f ca="1">IF(C348=$X$4,IF(ISERROR($V348),"Enter smelter details","RMI"),IF(ISERROR($V348),"",OFFSET('Smelter Look-up'!$F$4,$V348-4,0)))</f>
        <v>RMI</v>
      </c>
      <c r="H348" s="183" t="s">
        <v>16711</v>
      </c>
      <c r="I348" s="184" t="s">
        <v>2251</v>
      </c>
      <c r="J348" s="184" t="s">
        <v>1666</v>
      </c>
      <c r="K348" s="224"/>
      <c r="L348" s="224"/>
      <c r="M348" s="224"/>
      <c r="N348" s="224" t="s">
        <v>16712</v>
      </c>
      <c r="O348" s="224" t="s">
        <v>16713</v>
      </c>
      <c r="P348" s="185"/>
      <c r="Q348" s="225"/>
      <c r="R348" s="182" t="str">
        <f ca="1">IF(ISERROR($V348),"",OFFSET('Smelter Look-up'!$C$4,$V348-4,0)&amp;"")</f>
        <v>ACL Metais Eireli</v>
      </c>
      <c r="S348" s="181" t="str">
        <f t="shared" ca="1" si="47"/>
        <v>BR</v>
      </c>
      <c r="T348" s="181" t="str">
        <f ca="1">IF(B348="","",IF(ISERROR(MATCH($J348,SorP!$B$1:$B$6226,0)),"",INDIRECT("'SorP'!$A$"&amp;MATCH($S348&amp;$J348,SorP!C:C,0))))</f>
        <v>BR-SP</v>
      </c>
      <c r="U348" s="201"/>
      <c r="V348" s="226">
        <f>IF(C348="",NA(),IF(OR(C348="Smelter not listed",C348="Smelter not yet identified"),MATCH($B348&amp;$D348,'Smelter Look-up'!$J:$J,0),MATCH($B348&amp;$C348,'Smelter Look-up'!$J:$J,0)))</f>
        <v>581</v>
      </c>
      <c r="X348" s="227">
        <f t="shared" si="48"/>
        <v>0</v>
      </c>
      <c r="AB348" s="228" t="str">
        <f t="shared" si="49"/>
        <v>TungstenACL Metais Eireli</v>
      </c>
    </row>
    <row r="349" spans="1:28" s="227" customFormat="1" ht="409.5">
      <c r="A349" s="181"/>
      <c r="B349" s="182" t="s">
        <v>1122</v>
      </c>
      <c r="C349" s="186" t="s">
        <v>2326</v>
      </c>
      <c r="D349" s="230" t="s">
        <v>2326</v>
      </c>
      <c r="E349" s="182" t="s">
        <v>871</v>
      </c>
      <c r="F349" s="182" t="str">
        <f ca="1">IF(ISERROR($V349),"",OFFSET('Smelter Look-up'!$E$4,$V349-4,0))</f>
        <v>CID002827</v>
      </c>
      <c r="G349" s="182">
        <f ca="1">IF(C349=$X$4,IF(ISERROR($V349),"Enter smelter details","RMI"),IF(ISERROR($V349),"",OFFSET('Smelter Look-up'!$F$4,$V349-4,0)))</f>
        <v>0</v>
      </c>
      <c r="H349" s="183" t="s">
        <v>16714</v>
      </c>
      <c r="I349" s="184" t="s">
        <v>2257</v>
      </c>
      <c r="J349" s="184" t="s">
        <v>2258</v>
      </c>
      <c r="K349" s="224"/>
      <c r="L349" s="224"/>
      <c r="M349" s="224"/>
      <c r="N349" s="224" t="s">
        <v>16715</v>
      </c>
      <c r="O349" s="224" t="s">
        <v>16716</v>
      </c>
      <c r="P349" s="185"/>
      <c r="Q349" s="225" t="s">
        <v>15868</v>
      </c>
      <c r="R349" s="182" t="str">
        <f ca="1">IF(ISERROR($V349),"",OFFSET('Smelter Look-up'!$C$4,$V349-4,0)&amp;"")</f>
        <v>Philippine Chuangxin Industrial Co., Inc.</v>
      </c>
      <c r="S349" s="181" t="str">
        <f t="shared" ca="1" si="47"/>
        <v>PH</v>
      </c>
      <c r="T349" s="181" t="str">
        <f ca="1">IF(B349="","",IF(ISERROR(MATCH($J349,SorP!$B$1:$B$6226,0)),"",INDIRECT("'SorP'!$A$"&amp;MATCH($S349&amp;$J349,SorP!C:C,0))))</f>
        <v>PH-BUL</v>
      </c>
      <c r="U349" s="201"/>
      <c r="V349" s="226">
        <f>IF(C349="",NA(),IF(OR(C349="Smelter not listed",C349="Smelter not yet identified"),MATCH($B349&amp;$D349,'Smelter Look-up'!$J:$J,0),MATCH($B349&amp;$C349,'Smelter Look-up'!$J:$J,0)))</f>
        <v>648</v>
      </c>
      <c r="X349" s="227">
        <f t="shared" si="48"/>
        <v>0</v>
      </c>
      <c r="AB349" s="228" t="str">
        <f t="shared" si="49"/>
        <v>TungstenPhilippine Chuangxin Industrial Co., Inc.</v>
      </c>
    </row>
    <row r="350" spans="1:28" s="227" customFormat="1" ht="280.5">
      <c r="A350" s="181"/>
      <c r="B350" s="182" t="s">
        <v>1122</v>
      </c>
      <c r="C350" s="186" t="s">
        <v>2430</v>
      </c>
      <c r="D350" s="230" t="s">
        <v>2430</v>
      </c>
      <c r="E350" s="182" t="s">
        <v>873</v>
      </c>
      <c r="F350" s="182" t="str">
        <f ca="1">IF(ISERROR($V350),"",OFFSET('Smelter Look-up'!$E$4,$V350-4,0))</f>
        <v>CID002724</v>
      </c>
      <c r="G350" s="182">
        <f ca="1">IF(C350=$X$4,IF(ISERROR($V350),"Enter smelter details","RMI"),IF(ISERROR($V350),"",OFFSET('Smelter Look-up'!$F$4,$V350-4,0)))</f>
        <v>0</v>
      </c>
      <c r="H350" s="183" t="s">
        <v>16717</v>
      </c>
      <c r="I350" s="184" t="s">
        <v>2520</v>
      </c>
      <c r="J350" s="184" t="s">
        <v>9924</v>
      </c>
      <c r="K350" s="224"/>
      <c r="L350" s="224"/>
      <c r="M350" s="224"/>
      <c r="N350" s="224" t="s">
        <v>16718</v>
      </c>
      <c r="O350" s="224" t="s">
        <v>16719</v>
      </c>
      <c r="P350" s="185"/>
      <c r="Q350" s="225"/>
      <c r="R350" s="182" t="str">
        <f ca="1">IF(ISERROR($V350),"",OFFSET('Smelter Look-up'!$C$4,$V350-4,0)&amp;"")</f>
        <v>Unecha Refractory metals plant</v>
      </c>
      <c r="S350" s="181" t="str">
        <f t="shared" ca="1" si="47"/>
        <v>RU</v>
      </c>
      <c r="T350" s="181" t="str">
        <f ca="1">IF(B350="","",IF(ISERROR(MATCH($J350,SorP!$B$1:$B$6226,0)),"",INDIRECT("'SorP'!$A$"&amp;MATCH($S350&amp;$J350,SorP!C:C,0))))</f>
        <v>RU-BRY</v>
      </c>
      <c r="U350" s="201"/>
      <c r="V350" s="226">
        <f>IF(C350="",NA(),IF(OR(C350="Smelter not listed",C350="Smelter not yet identified"),MATCH($B350&amp;$D350,'Smelter Look-up'!$J:$J,0),MATCH($B350&amp;$C350,'Smelter Look-up'!$J:$J,0)))</f>
        <v>652</v>
      </c>
      <c r="X350" s="227">
        <f t="shared" si="48"/>
        <v>0</v>
      </c>
      <c r="AB350" s="228" t="str">
        <f t="shared" si="49"/>
        <v>TungstenUnecha Refractory metals plant</v>
      </c>
    </row>
    <row r="351" spans="1:28" s="227" customFormat="1" ht="409.5">
      <c r="A351" s="181"/>
      <c r="B351" s="182" t="s">
        <v>1122</v>
      </c>
      <c r="C351" s="186" t="s">
        <v>1827</v>
      </c>
      <c r="D351" s="230" t="s">
        <v>1827</v>
      </c>
      <c r="E351" s="182" t="s">
        <v>873</v>
      </c>
      <c r="F351" s="182" t="str">
        <f ca="1">IF(ISERROR($V351),"",OFFSET('Smelter Look-up'!$E$4,$V351-4,0))</f>
        <v>CID002649</v>
      </c>
      <c r="G351" s="182" t="str">
        <f ca="1">IF(C351=$X$4,IF(ISERROR($V351),"Enter smelter details","RMI"),IF(ISERROR($V351),"",OFFSET('Smelter Look-up'!$F$4,$V351-4,0)))</f>
        <v>RMI</v>
      </c>
      <c r="H351" s="183" t="s">
        <v>16720</v>
      </c>
      <c r="I351" s="184" t="s">
        <v>1829</v>
      </c>
      <c r="J351" s="184" t="s">
        <v>10004</v>
      </c>
      <c r="K351" s="224"/>
      <c r="L351" s="224"/>
      <c r="M351" s="224"/>
      <c r="N351" s="224" t="s">
        <v>16721</v>
      </c>
      <c r="O351" s="224" t="s">
        <v>16722</v>
      </c>
      <c r="P351" s="185"/>
      <c r="Q351" s="225"/>
      <c r="R351" s="182" t="str">
        <f ca="1">IF(ISERROR($V351),"",OFFSET('Smelter Look-up'!$C$4,$V351-4,0)&amp;"")</f>
        <v>Hydrometallurg, JSC</v>
      </c>
      <c r="S351" s="181" t="str">
        <f t="shared" ca="1" si="47"/>
        <v>RU</v>
      </c>
      <c r="T351" s="181" t="str">
        <f ca="1">IF(B351="","",IF(ISERROR(MATCH($J351,SorP!$B$1:$B$6226,0)),"",INDIRECT("'SorP'!$A$"&amp;MATCH($S351&amp;$J351,SorP!C:C,0))))</f>
        <v>RU-KB</v>
      </c>
      <c r="U351" s="201"/>
      <c r="V351" s="226">
        <f>IF(C351="",NA(),IF(OR(C351="Smelter not listed",C351="Smelter not yet identified"),MATCH($B351&amp;$D351,'Smelter Look-up'!$J:$J,0),MATCH($B351&amp;$C351,'Smelter Look-up'!$J:$J,0)))</f>
        <v>618</v>
      </c>
      <c r="X351" s="227">
        <f t="shared" si="48"/>
        <v>0</v>
      </c>
      <c r="AB351" s="228" t="str">
        <f t="shared" si="49"/>
        <v>TungstenHydrometallurg, JSC</v>
      </c>
    </row>
    <row r="352" spans="1:28" s="227" customFormat="1" ht="409.5">
      <c r="A352" s="181"/>
      <c r="B352" s="182" t="s">
        <v>1122</v>
      </c>
      <c r="C352" s="186" t="s">
        <v>15091</v>
      </c>
      <c r="D352" s="230" t="s">
        <v>15091</v>
      </c>
      <c r="E352" s="182" t="s">
        <v>1090</v>
      </c>
      <c r="F352" s="182" t="str">
        <f ca="1">IF(ISERROR($V352),"",OFFSET('Smelter Look-up'!$E$4,$V352-4,0))</f>
        <v>CID002641</v>
      </c>
      <c r="G352" s="182" t="str">
        <f ca="1">IF(C352=$X$4,IF(ISERROR($V352),"Enter smelter details","RMI"),IF(ISERROR($V352),"",OFFSET('Smelter Look-up'!$F$4,$V352-4,0)))</f>
        <v>RMI</v>
      </c>
      <c r="H352" s="183" t="s">
        <v>16723</v>
      </c>
      <c r="I352" s="184" t="s">
        <v>1607</v>
      </c>
      <c r="J352" s="184" t="s">
        <v>13598</v>
      </c>
      <c r="K352" s="224"/>
      <c r="L352" s="224"/>
      <c r="M352" s="224"/>
      <c r="N352" s="224" t="s">
        <v>16724</v>
      </c>
      <c r="O352" s="224" t="s">
        <v>16725</v>
      </c>
      <c r="P352" s="185"/>
      <c r="Q352" s="225" t="s">
        <v>15868</v>
      </c>
      <c r="R352" s="182" t="str">
        <f ca="1">IF(ISERROR($V352),"",OFFSET('Smelter Look-up'!$C$4,$V352-4,0)&amp;"")</f>
        <v>China Molybdenum Tungsten Co., Ltd.</v>
      </c>
      <c r="S352" s="181" t="str">
        <f t="shared" ca="1" si="47"/>
        <v>CN</v>
      </c>
      <c r="T352" s="181" t="str">
        <f ca="1">IF(B352="","",IF(ISERROR(MATCH($J352,SorP!$B$1:$B$6226,0)),"",INDIRECT("'SorP'!$A$"&amp;MATCH($S352&amp;$J352,SorP!C:C,0))))</f>
        <v>CN-HA</v>
      </c>
      <c r="U352" s="201"/>
      <c r="V352" s="226">
        <f>IF(C352="",NA(),IF(OR(C352="Smelter not listed",C352="Smelter not yet identified"),MATCH($B352&amp;$D352,'Smelter Look-up'!$J:$J,0),MATCH($B352&amp;$C352,'Smelter Look-up'!$J:$J,0)))</f>
        <v>593</v>
      </c>
      <c r="X352" s="227">
        <f t="shared" si="48"/>
        <v>0</v>
      </c>
      <c r="AB352" s="228" t="str">
        <f t="shared" si="49"/>
        <v>TungstenChina Molybdenum Tungsten Co., Ltd.</v>
      </c>
    </row>
    <row r="353" spans="1:28" s="227" customFormat="1" ht="409.5">
      <c r="A353" s="181"/>
      <c r="B353" s="182" t="s">
        <v>1122</v>
      </c>
      <c r="C353" s="186" t="s">
        <v>1824</v>
      </c>
      <c r="D353" s="230" t="s">
        <v>1824</v>
      </c>
      <c r="E353" s="182" t="s">
        <v>2415</v>
      </c>
      <c r="F353" s="182" t="str">
        <f ca="1">IF(ISERROR($V353),"",OFFSET('Smelter Look-up'!$E$4,$V353-4,0))</f>
        <v>CID002589</v>
      </c>
      <c r="G353" s="182" t="str">
        <f ca="1">IF(C353=$X$4,IF(ISERROR($V353),"Enter smelter details","RMI"),IF(ISERROR($V353),"",OFFSET('Smelter Look-up'!$F$4,$V353-4,0)))</f>
        <v>RMI</v>
      </c>
      <c r="H353" s="183" t="s">
        <v>16726</v>
      </c>
      <c r="I353" s="184" t="s">
        <v>1826</v>
      </c>
      <c r="J353" s="184" t="s">
        <v>1609</v>
      </c>
      <c r="K353" s="224"/>
      <c r="L353" s="224"/>
      <c r="M353" s="224"/>
      <c r="N353" s="224" t="s">
        <v>16727</v>
      </c>
      <c r="O353" s="224" t="s">
        <v>16728</v>
      </c>
      <c r="P353" s="185"/>
      <c r="Q353" s="225" t="s">
        <v>15868</v>
      </c>
      <c r="R353" s="182" t="str">
        <f ca="1">IF(ISERROR($V353),"",OFFSET('Smelter Look-up'!$C$4,$V353-4,0)&amp;"")</f>
        <v>Niagara Refining LLC</v>
      </c>
      <c r="S353" s="181" t="str">
        <f t="shared" ca="1" si="47"/>
        <v>US</v>
      </c>
      <c r="T353" s="181" t="str">
        <f ca="1">IF(B353="","",IF(ISERROR(MATCH($J353,SorP!$B$1:$B$6226,0)),"",INDIRECT("'SorP'!$A$"&amp;MATCH($S353&amp;$J353,SorP!C:C,0))))</f>
        <v>US-NY</v>
      </c>
      <c r="U353" s="201"/>
      <c r="V353" s="226">
        <f>IF(C353="",NA(),IF(OR(C353="Smelter not listed",C353="Smelter not yet identified"),MATCH($B353&amp;$D353,'Smelter Look-up'!$J:$J,0),MATCH($B353&amp;$C353,'Smelter Look-up'!$J:$J,0)))</f>
        <v>641</v>
      </c>
      <c r="X353" s="227">
        <f t="shared" si="48"/>
        <v>0</v>
      </c>
      <c r="AB353" s="228" t="str">
        <f t="shared" si="49"/>
        <v>TungstenNiagara Refining LLC</v>
      </c>
    </row>
    <row r="354" spans="1:28" s="227" customFormat="1" ht="409.5">
      <c r="A354" s="181"/>
      <c r="B354" s="182" t="s">
        <v>1122</v>
      </c>
      <c r="C354" s="186" t="s">
        <v>1416</v>
      </c>
      <c r="D354" s="230" t="s">
        <v>1416</v>
      </c>
      <c r="E354" s="182" t="s">
        <v>1090</v>
      </c>
      <c r="F354" s="182" t="str">
        <f ca="1">IF(ISERROR($V354),"",OFFSET('Smelter Look-up'!$E$4,$V354-4,0))</f>
        <v>CID002551</v>
      </c>
      <c r="G354" s="182" t="str">
        <f ca="1">IF(C354=$X$4,IF(ISERROR($V354),"Enter smelter details","RMI"),IF(ISERROR($V354),"",OFFSET('Smelter Look-up'!$F$4,$V354-4,0)))</f>
        <v>RMI</v>
      </c>
      <c r="H354" s="183" t="s">
        <v>16524</v>
      </c>
      <c r="I354" s="184" t="s">
        <v>1759</v>
      </c>
      <c r="J354" s="184" t="s">
        <v>13596</v>
      </c>
      <c r="K354" s="224"/>
      <c r="L354" s="224"/>
      <c r="M354" s="224"/>
      <c r="N354" s="224" t="s">
        <v>16729</v>
      </c>
      <c r="O354" s="224" t="s">
        <v>16730</v>
      </c>
      <c r="P354" s="185"/>
      <c r="Q354" s="225" t="s">
        <v>15868</v>
      </c>
      <c r="R354" s="182" t="str">
        <f ca="1">IF(ISERROR($V354),"",OFFSET('Smelter Look-up'!$C$4,$V354-4,0)&amp;"")</f>
        <v>Jiangwu H.C. Starck Tungsten Products Co., Ltd.</v>
      </c>
      <c r="S354" s="181" t="str">
        <f t="shared" ca="1" si="47"/>
        <v>CN</v>
      </c>
      <c r="T354" s="181" t="str">
        <f ca="1">IF(B354="","",IF(ISERROR(MATCH($J354,SorP!$B$1:$B$6226,0)),"",INDIRECT("'SorP'!$A$"&amp;MATCH($S354&amp;$J354,SorP!C:C,0))))</f>
        <v>CN-JX</v>
      </c>
      <c r="U354" s="201"/>
      <c r="V354" s="226">
        <f>IF(C354="",NA(),IF(OR(C354="Smelter not listed",C354="Smelter not yet identified"),MATCH($B354&amp;$D354,'Smelter Look-up'!$J:$J,0),MATCH($B354&amp;$C354,'Smelter Look-up'!$J:$J,0)))</f>
        <v>620</v>
      </c>
      <c r="X354" s="227">
        <f t="shared" si="48"/>
        <v>0</v>
      </c>
      <c r="AB354" s="228" t="str">
        <f t="shared" si="49"/>
        <v>TungstenJiangwu H.C. Starck Tungsten Products Co., Ltd.</v>
      </c>
    </row>
    <row r="355" spans="1:28" s="227" customFormat="1" ht="409.5">
      <c r="A355" s="181"/>
      <c r="B355" s="182" t="s">
        <v>1122</v>
      </c>
      <c r="C355" s="186" t="s">
        <v>15094</v>
      </c>
      <c r="D355" s="230" t="s">
        <v>15094</v>
      </c>
      <c r="E355" s="182" t="s">
        <v>882</v>
      </c>
      <c r="F355" s="182" t="str">
        <f ca="1">IF(ISERROR($V355),"",OFFSET('Smelter Look-up'!$E$4,$V355-4,0))</f>
        <v>CID002543</v>
      </c>
      <c r="G355" s="182" t="str">
        <f ca="1">IF(C355=$X$4,IF(ISERROR($V355),"Enter smelter details","RMI"),IF(ISERROR($V355),"",OFFSET('Smelter Look-up'!$F$4,$V355-4,0)))</f>
        <v>RMI</v>
      </c>
      <c r="H355" s="183" t="s">
        <v>16731</v>
      </c>
      <c r="I355" s="184" t="s">
        <v>1823</v>
      </c>
      <c r="J355" s="184" t="s">
        <v>12112</v>
      </c>
      <c r="K355" s="224"/>
      <c r="L355" s="224"/>
      <c r="M355" s="224"/>
      <c r="N355" s="224" t="s">
        <v>16732</v>
      </c>
      <c r="O355" s="224" t="s">
        <v>16733</v>
      </c>
      <c r="P355" s="185"/>
      <c r="Q355" s="225" t="s">
        <v>15868</v>
      </c>
      <c r="R355" s="182" t="str">
        <f ca="1">IF(ISERROR($V355),"",OFFSET('Smelter Look-up'!$C$4,$V355-4,0)&amp;"")</f>
        <v>Masan High-Tech Materials</v>
      </c>
      <c r="S355" s="181" t="str">
        <f t="shared" ca="1" si="47"/>
        <v>VN</v>
      </c>
      <c r="T355" s="181" t="str">
        <f ca="1">IF(B355="","",IF(ISERROR(MATCH($J355,SorP!$B$1:$B$6226,0)),"",INDIRECT("'SorP'!$A$"&amp;MATCH($S355&amp;$J355,SorP!C:C,0))))</f>
        <v>VN-69</v>
      </c>
      <c r="U355" s="201"/>
      <c r="V355" s="226">
        <f>IF(C355="",NA(),IF(OR(C355="Smelter not listed",C355="Smelter not yet identified"),MATCH($B355&amp;$D355,'Smelter Look-up'!$J:$J,0),MATCH($B355&amp;$C355,'Smelter Look-up'!$J:$J,0)))</f>
        <v>636</v>
      </c>
      <c r="X355" s="227">
        <f t="shared" si="48"/>
        <v>0</v>
      </c>
      <c r="AB355" s="228" t="str">
        <f t="shared" si="49"/>
        <v>TungstenMasan High-Tech Materials</v>
      </c>
    </row>
    <row r="356" spans="1:28" s="227" customFormat="1" ht="409.5">
      <c r="A356" s="181"/>
      <c r="B356" s="182" t="s">
        <v>1122</v>
      </c>
      <c r="C356" s="186" t="s">
        <v>15050</v>
      </c>
      <c r="D356" s="230" t="s">
        <v>15050</v>
      </c>
      <c r="E356" s="182" t="s">
        <v>1091</v>
      </c>
      <c r="F356" s="182" t="str">
        <f ca="1">IF(ISERROR($V356),"",OFFSET('Smelter Look-up'!$E$4,$V356-4,0))</f>
        <v>CID002542</v>
      </c>
      <c r="G356" s="182">
        <f ca="1">IF(C356=$X$4,IF(ISERROR($V356),"Enter smelter details","RMI"),IF(ISERROR($V356),"",OFFSET('Smelter Look-up'!$F$4,$V356-4,0)))</f>
        <v>0</v>
      </c>
      <c r="H356" s="183" t="s">
        <v>16392</v>
      </c>
      <c r="I356" s="184" t="s">
        <v>1737</v>
      </c>
      <c r="J356" s="184" t="s">
        <v>1536</v>
      </c>
      <c r="K356" s="224"/>
      <c r="L356" s="224"/>
      <c r="M356" s="224"/>
      <c r="N356" s="224" t="s">
        <v>16734</v>
      </c>
      <c r="O356" s="224" t="s">
        <v>16735</v>
      </c>
      <c r="P356" s="185"/>
      <c r="Q356" s="225" t="s">
        <v>15868</v>
      </c>
      <c r="R356" s="182" t="str">
        <f ca="1">IF(ISERROR($V356),"",OFFSET('Smelter Look-up'!$C$4,$V356-4,0)&amp;"")</f>
        <v>TANIOBIS Smelting GmbH &amp; Co. KG</v>
      </c>
      <c r="S356" s="181" t="str">
        <f t="shared" ca="1" si="47"/>
        <v>DE</v>
      </c>
      <c r="T356" s="181" t="str">
        <f ca="1">IF(B356="","",IF(ISERROR(MATCH($J356,SorP!$B$1:$B$6226,0)),"",INDIRECT("'SorP'!$A$"&amp;MATCH($S356&amp;$J356,SorP!C:C,0))))</f>
        <v>DE-BW</v>
      </c>
      <c r="U356" s="201"/>
      <c r="V356" s="226">
        <f>IF(C356="",NA(),IF(OR(C356="Smelter not listed",C356="Smelter not yet identified"),MATCH($B356&amp;$D356,'Smelter Look-up'!$J:$J,0),MATCH($B356&amp;$C356,'Smelter Look-up'!$J:$J,0)))</f>
        <v>650</v>
      </c>
      <c r="X356" s="227">
        <f t="shared" si="48"/>
        <v>0</v>
      </c>
      <c r="AB356" s="228" t="str">
        <f t="shared" si="49"/>
        <v>TungstenTANIOBIS Smelting GmbH &amp; Co. KG</v>
      </c>
    </row>
    <row r="357" spans="1:28" s="227" customFormat="1" ht="409.5">
      <c r="A357" s="181"/>
      <c r="B357" s="182" t="s">
        <v>1122</v>
      </c>
      <c r="C357" s="186" t="s">
        <v>2518</v>
      </c>
      <c r="D357" s="230" t="s">
        <v>2518</v>
      </c>
      <c r="E357" s="182" t="s">
        <v>1091</v>
      </c>
      <c r="F357" s="182" t="str">
        <f ca="1">IF(ISERROR($V357),"",OFFSET('Smelter Look-up'!$E$4,$V357-4,0))</f>
        <v>CID002541</v>
      </c>
      <c r="G357" s="182" t="str">
        <f ca="1">IF(C357=$X$4,IF(ISERROR($V357),"Enter smelter details","RMI"),IF(ISERROR($V357),"",OFFSET('Smelter Look-up'!$F$4,$V357-4,0)))</f>
        <v>RMI</v>
      </c>
      <c r="H357" s="183" t="s">
        <v>16401</v>
      </c>
      <c r="I357" s="184" t="s">
        <v>1736</v>
      </c>
      <c r="J357" s="184" t="s">
        <v>4228</v>
      </c>
      <c r="K357" s="224"/>
      <c r="L357" s="224"/>
      <c r="M357" s="224"/>
      <c r="N357" s="224" t="s">
        <v>16736</v>
      </c>
      <c r="O357" s="224" t="s">
        <v>16737</v>
      </c>
      <c r="P357" s="185"/>
      <c r="Q357" s="225" t="s">
        <v>15868</v>
      </c>
      <c r="R357" s="182" t="str">
        <f ca="1">IF(ISERROR($V357),"",OFFSET('Smelter Look-up'!$C$4,$V357-4,0)&amp;"")</f>
        <v>H.C. Starck Tungsten GmbH</v>
      </c>
      <c r="S357" s="181" t="str">
        <f t="shared" ca="1" si="47"/>
        <v>DE</v>
      </c>
      <c r="T357" s="181" t="str">
        <f ca="1">IF(B357="","",IF(ISERROR(MATCH($J357,SorP!$B$1:$B$6226,0)),"",INDIRECT("'SorP'!$A$"&amp;MATCH($S357&amp;$J357,SorP!C:C,0))))</f>
        <v>DE-NI</v>
      </c>
      <c r="U357" s="201"/>
      <c r="V357" s="226">
        <f>IF(C357="",NA(),IF(OR(C357="Smelter not listed",C357="Smelter not yet identified"),MATCH($B357&amp;$D357,'Smelter Look-up'!$J:$J,0),MATCH($B357&amp;$C357,'Smelter Look-up'!$J:$J,0)))</f>
        <v>608</v>
      </c>
      <c r="X357" s="227">
        <f t="shared" si="48"/>
        <v>0</v>
      </c>
      <c r="AB357" s="228" t="str">
        <f t="shared" si="49"/>
        <v>TungstenH.C. Starck Tungsten GmbH</v>
      </c>
    </row>
    <row r="358" spans="1:28" s="227" customFormat="1" ht="409.5">
      <c r="A358" s="181"/>
      <c r="B358" s="182" t="s">
        <v>1122</v>
      </c>
      <c r="C358" s="186" t="s">
        <v>15514</v>
      </c>
      <c r="D358" s="230" t="s">
        <v>15514</v>
      </c>
      <c r="E358" s="182" t="s">
        <v>1090</v>
      </c>
      <c r="F358" s="182" t="str">
        <f ca="1">IF(ISERROR($V358),"",OFFSET('Smelter Look-up'!$E$4,$V358-4,0))</f>
        <v>CID002513</v>
      </c>
      <c r="G358" s="182" t="str">
        <f ca="1">IF(C358=$X$4,IF(ISERROR($V358),"Enter smelter details","RMI"),IF(ISERROR($V358),"",OFFSET('Smelter Look-up'!$F$4,$V358-4,0)))</f>
        <v>RMI</v>
      </c>
      <c r="H358" s="183" t="s">
        <v>16642</v>
      </c>
      <c r="I358" s="184" t="s">
        <v>1760</v>
      </c>
      <c r="J358" s="184" t="s">
        <v>13600</v>
      </c>
      <c r="K358" s="224"/>
      <c r="L358" s="224"/>
      <c r="M358" s="224"/>
      <c r="N358" s="224" t="s">
        <v>16738</v>
      </c>
      <c r="O358" s="224" t="s">
        <v>16739</v>
      </c>
      <c r="P358" s="185"/>
      <c r="Q358" s="225" t="s">
        <v>15868</v>
      </c>
      <c r="R358" s="182" t="str">
        <f ca="1">IF(ISERROR($V358),"",OFFSET('Smelter Look-up'!$C$4,$V358-4,0)&amp;"")</f>
        <v>Hunan Shizhuyuan Nonferrous Metals Co., Ltd. Chenzhou Tungsten Products Branch</v>
      </c>
      <c r="S358" s="181" t="str">
        <f t="shared" ref="S358:S386" ca="1" si="50">IF(B358="","",IF(ISERROR(MATCH($E358,CL,0)),"Unknown",INDIRECT("'C'!$A$"&amp;MATCH($E358,CL,0)+1)))</f>
        <v>CN</v>
      </c>
      <c r="T358" s="181" t="str">
        <f ca="1">IF(B358="","",IF(ISERROR(MATCH($J358,SorP!$B$1:$B$6226,0)),"",INDIRECT("'SorP'!$A$"&amp;MATCH($S358&amp;$J358,SorP!C:C,0))))</f>
        <v>CN-HN</v>
      </c>
      <c r="U358" s="201"/>
      <c r="V358" s="226">
        <f>IF(C358="",NA(),IF(OR(C358="Smelter not listed",C358="Smelter not yet identified"),MATCH($B358&amp;$D358,'Smelter Look-up'!$J:$J,0),MATCH($B358&amp;$C358,'Smelter Look-up'!$J:$J,0)))</f>
        <v>617</v>
      </c>
      <c r="X358" s="227">
        <f t="shared" ref="X358:X386" si="51">IF(AND(C358="Smelter not listed",OR(LEN(D358)=0,LEN(E358)=0)),1,0)</f>
        <v>0</v>
      </c>
      <c r="AB358" s="228" t="str">
        <f t="shared" ref="AB358:AB386" si="52">B358&amp;C358</f>
        <v>TungstenHunan Shizhuyuan Nonferrous Metals Co., Ltd. Chenzhou Tungsten Products Branch</v>
      </c>
    </row>
    <row r="359" spans="1:28" s="227" customFormat="1" ht="409.5">
      <c r="A359" s="181"/>
      <c r="B359" s="182" t="s">
        <v>1122</v>
      </c>
      <c r="C359" s="186" t="s">
        <v>13829</v>
      </c>
      <c r="D359" s="230" t="s">
        <v>13829</v>
      </c>
      <c r="E359" s="182" t="s">
        <v>882</v>
      </c>
      <c r="F359" s="182" t="str">
        <f ca="1">IF(ISERROR($V359),"",OFFSET('Smelter Look-up'!$E$4,$V359-4,0))</f>
        <v>CID002502</v>
      </c>
      <c r="G359" s="182" t="str">
        <f ca="1">IF(C359=$X$4,IF(ISERROR($V359),"Enter smelter details","RMI"),IF(ISERROR($V359),"",OFFSET('Smelter Look-up'!$F$4,$V359-4,0)))</f>
        <v>RMI</v>
      </c>
      <c r="H359" s="183" t="s">
        <v>16740</v>
      </c>
      <c r="I359" s="184" t="s">
        <v>13852</v>
      </c>
      <c r="J359" s="184" t="s">
        <v>1822</v>
      </c>
      <c r="K359" s="224"/>
      <c r="L359" s="224"/>
      <c r="M359" s="224"/>
      <c r="N359" s="224" t="s">
        <v>16741</v>
      </c>
      <c r="O359" s="224" t="s">
        <v>16742</v>
      </c>
      <c r="P359" s="185"/>
      <c r="Q359" s="225" t="s">
        <v>15868</v>
      </c>
      <c r="R359" s="182" t="str">
        <f ca="1">IF(ISERROR($V359),"",OFFSET('Smelter Look-up'!$C$4,$V359-4,0)&amp;"")</f>
        <v>Asia Tungsten Products Vietnam Ltd.</v>
      </c>
      <c r="S359" s="181" t="str">
        <f t="shared" ca="1" si="50"/>
        <v>VN</v>
      </c>
      <c r="T359" s="181" t="str">
        <f ca="1">IF(B359="","",IF(ISERROR(MATCH($J359,SorP!$B$1:$B$6226,0)),"",INDIRECT("'SorP'!$A$"&amp;MATCH($S359&amp;$J359,SorP!C:C,0))))</f>
        <v>VN-HP</v>
      </c>
      <c r="U359" s="201"/>
      <c r="V359" s="226">
        <f>IF(C359="",NA(),IF(OR(C359="Smelter not listed",C359="Smelter not yet identified"),MATCH($B359&amp;$D359,'Smelter Look-up'!$J:$J,0),MATCH($B359&amp;$C359,'Smelter Look-up'!$J:$J,0)))</f>
        <v>587</v>
      </c>
      <c r="X359" s="227">
        <f t="shared" si="51"/>
        <v>0</v>
      </c>
      <c r="AB359" s="228" t="str">
        <f t="shared" si="52"/>
        <v>TungstenAsia Tungsten Products Vietnam Ltd.</v>
      </c>
    </row>
    <row r="360" spans="1:28" s="227" customFormat="1" ht="409.5">
      <c r="A360" s="181"/>
      <c r="B360" s="182" t="s">
        <v>1122</v>
      </c>
      <c r="C360" s="186" t="s">
        <v>388</v>
      </c>
      <c r="D360" s="230" t="s">
        <v>388</v>
      </c>
      <c r="E360" s="182" t="s">
        <v>1090</v>
      </c>
      <c r="F360" s="182" t="str">
        <f ca="1">IF(ISERROR($V360),"",OFFSET('Smelter Look-up'!$E$4,$V360-4,0))</f>
        <v>CID002494</v>
      </c>
      <c r="G360" s="182" t="str">
        <f ca="1">IF(C360=$X$4,IF(ISERROR($V360),"Enter smelter details","RMI"),IF(ISERROR($V360),"",OFFSET('Smelter Look-up'!$F$4,$V360-4,0)))</f>
        <v>RMI</v>
      </c>
      <c r="H360" s="183" t="s">
        <v>16524</v>
      </c>
      <c r="I360" s="184" t="s">
        <v>1759</v>
      </c>
      <c r="J360" s="184" t="s">
        <v>13596</v>
      </c>
      <c r="K360" s="224"/>
      <c r="L360" s="224"/>
      <c r="M360" s="224"/>
      <c r="N360" s="224" t="s">
        <v>16743</v>
      </c>
      <c r="O360" s="224" t="s">
        <v>16744</v>
      </c>
      <c r="P360" s="185"/>
      <c r="Q360" s="225" t="s">
        <v>15868</v>
      </c>
      <c r="R360" s="182" t="str">
        <f ca="1">IF(ISERROR($V360),"",OFFSET('Smelter Look-up'!$C$4,$V360-4,0)&amp;"")</f>
        <v>Ganzhou Seadragon W &amp; Mo Co., Ltd.</v>
      </c>
      <c r="S360" s="181" t="str">
        <f t="shared" ca="1" si="50"/>
        <v>CN</v>
      </c>
      <c r="T360" s="181" t="str">
        <f ca="1">IF(B360="","",IF(ISERROR(MATCH($J360,SorP!$B$1:$B$6226,0)),"",INDIRECT("'SorP'!$A$"&amp;MATCH($S360&amp;$J360,SorP!C:C,0))))</f>
        <v>CN-JX</v>
      </c>
      <c r="U360" s="201"/>
      <c r="V360" s="226">
        <f>IF(C360="",NA(),IF(OR(C360="Smelter not listed",C360="Smelter not yet identified"),MATCH($B360&amp;$D360,'Smelter Look-up'!$J:$J,0),MATCH($B360&amp;$C360,'Smelter Look-up'!$J:$J,0)))</f>
        <v>602</v>
      </c>
      <c r="X360" s="227">
        <f t="shared" si="51"/>
        <v>0</v>
      </c>
      <c r="AB360" s="228" t="str">
        <f t="shared" si="52"/>
        <v>TungstenGanzhou Seadragon W &amp; Mo Co., Ltd.</v>
      </c>
    </row>
    <row r="361" spans="1:28" s="227" customFormat="1" ht="409.5">
      <c r="A361" s="181"/>
      <c r="B361" s="182" t="s">
        <v>1122</v>
      </c>
      <c r="C361" s="186" t="s">
        <v>153</v>
      </c>
      <c r="D361" s="230" t="s">
        <v>153</v>
      </c>
      <c r="E361" s="182" t="s">
        <v>1090</v>
      </c>
      <c r="F361" s="182" t="str">
        <f ca="1">IF(ISERROR($V361),"",OFFSET('Smelter Look-up'!$E$4,$V361-4,0))</f>
        <v>CID002321</v>
      </c>
      <c r="G361" s="182" t="str">
        <f ca="1">IF(C361=$X$4,IF(ISERROR($V361),"Enter smelter details","RMI"),IF(ISERROR($V361),"",OFFSET('Smelter Look-up'!$F$4,$V361-4,0)))</f>
        <v>RMI</v>
      </c>
      <c r="H361" s="183" t="s">
        <v>16745</v>
      </c>
      <c r="I361" s="184" t="s">
        <v>1821</v>
      </c>
      <c r="J361" s="184" t="s">
        <v>13596</v>
      </c>
      <c r="K361" s="224"/>
      <c r="L361" s="224"/>
      <c r="M361" s="224"/>
      <c r="N361" s="224" t="s">
        <v>16746</v>
      </c>
      <c r="O361" s="224" t="s">
        <v>16747</v>
      </c>
      <c r="P361" s="185"/>
      <c r="Q361" s="225" t="s">
        <v>15868</v>
      </c>
      <c r="R361" s="182" t="str">
        <f ca="1">IF(ISERROR($V361),"",OFFSET('Smelter Look-up'!$C$4,$V361-4,0)&amp;"")</f>
        <v>Jiangxi Gan Bei Tungsten Co., Ltd.</v>
      </c>
      <c r="S361" s="181" t="str">
        <f t="shared" ca="1" si="50"/>
        <v>CN</v>
      </c>
      <c r="T361" s="181" t="str">
        <f ca="1">IF(B361="","",IF(ISERROR(MATCH($J361,SorP!$B$1:$B$6226,0)),"",INDIRECT("'SorP'!$A$"&amp;MATCH($S361&amp;$J361,SorP!C:C,0))))</f>
        <v>CN-JX</v>
      </c>
      <c r="U361" s="201"/>
      <c r="V361" s="226">
        <f>IF(C361="",NA(),IF(OR(C361="Smelter not listed",C361="Smelter not yet identified"),MATCH($B361&amp;$D361,'Smelter Look-up'!$J:$J,0),MATCH($B361&amp;$C361,'Smelter Look-up'!$J:$J,0)))</f>
        <v>621</v>
      </c>
      <c r="X361" s="227">
        <f t="shared" si="51"/>
        <v>0</v>
      </c>
      <c r="AB361" s="228" t="str">
        <f t="shared" si="52"/>
        <v>TungstenJiangxi Gan Bei Tungsten Co., Ltd.</v>
      </c>
    </row>
    <row r="362" spans="1:28" s="227" customFormat="1" ht="409.5">
      <c r="A362" s="181"/>
      <c r="B362" s="182" t="s">
        <v>1122</v>
      </c>
      <c r="C362" s="186" t="s">
        <v>152</v>
      </c>
      <c r="D362" s="230" t="s">
        <v>152</v>
      </c>
      <c r="E362" s="182" t="s">
        <v>1090</v>
      </c>
      <c r="F362" s="182" t="str">
        <f ca="1">IF(ISERROR($V362),"",OFFSET('Smelter Look-up'!$E$4,$V362-4,0))</f>
        <v>CID002320</v>
      </c>
      <c r="G362" s="182">
        <f ca="1">IF(C362=$X$4,IF(ISERROR($V362),"Enter smelter details","RMI"),IF(ISERROR($V362),"",OFFSET('Smelter Look-up'!$F$4,$V362-4,0)))</f>
        <v>0</v>
      </c>
      <c r="H362" s="183" t="s">
        <v>16748</v>
      </c>
      <c r="I362" s="184" t="s">
        <v>1817</v>
      </c>
      <c r="J362" s="184" t="s">
        <v>13595</v>
      </c>
      <c r="K362" s="224"/>
      <c r="L362" s="224"/>
      <c r="M362" s="224"/>
      <c r="N362" s="224" t="s">
        <v>16749</v>
      </c>
      <c r="O362" s="224" t="s">
        <v>16750</v>
      </c>
      <c r="P362" s="185"/>
      <c r="Q362" s="225" t="s">
        <v>15868</v>
      </c>
      <c r="R362" s="182" t="str">
        <f ca="1">IF(ISERROR($V362),"",OFFSET('Smelter Look-up'!$C$4,$V362-4,0)&amp;"")</f>
        <v>Xiamen Tungsten (H.C.) Co., Ltd.</v>
      </c>
      <c r="S362" s="181" t="str">
        <f t="shared" ca="1" si="50"/>
        <v>CN</v>
      </c>
      <c r="T362" s="181" t="str">
        <f ca="1">IF(B362="","",IF(ISERROR(MATCH($J362,SorP!$B$1:$B$6226,0)),"",INDIRECT("'SorP'!$A$"&amp;MATCH($S362&amp;$J362,SorP!C:C,0))))</f>
        <v>CN-FJ</v>
      </c>
      <c r="U362" s="201"/>
      <c r="V362" s="226">
        <f>IF(C362="",NA(),IF(OR(C362="Smelter not listed",C362="Smelter not yet identified"),MATCH($B362&amp;$D362,'Smelter Look-up'!$J:$J,0),MATCH($B362&amp;$C362,'Smelter Look-up'!$J:$J,0)))</f>
        <v>658</v>
      </c>
      <c r="X362" s="227">
        <f t="shared" si="51"/>
        <v>0</v>
      </c>
      <c r="AB362" s="228" t="str">
        <f t="shared" si="52"/>
        <v>TungstenXiamen Tungsten (H.C.) Co., Ltd.</v>
      </c>
    </row>
    <row r="363" spans="1:28" s="227" customFormat="1" ht="409.5">
      <c r="A363" s="181"/>
      <c r="B363" s="182" t="s">
        <v>1122</v>
      </c>
      <c r="C363" s="186" t="s">
        <v>151</v>
      </c>
      <c r="D363" s="230" t="s">
        <v>151</v>
      </c>
      <c r="E363" s="182" t="s">
        <v>1090</v>
      </c>
      <c r="F363" s="182" t="str">
        <f ca="1">IF(ISERROR($V363),"",OFFSET('Smelter Look-up'!$E$4,$V363-4,0))</f>
        <v>CID002319</v>
      </c>
      <c r="G363" s="182" t="str">
        <f ca="1">IF(C363=$X$4,IF(ISERROR($V363),"Enter smelter details","RMI"),IF(ISERROR($V363),"",OFFSET('Smelter Look-up'!$F$4,$V363-4,0)))</f>
        <v>RMI</v>
      </c>
      <c r="H363" s="183" t="s">
        <v>16751</v>
      </c>
      <c r="I363" s="184" t="s">
        <v>15849</v>
      </c>
      <c r="J363" s="184" t="s">
        <v>13605</v>
      </c>
      <c r="K363" s="224"/>
      <c r="L363" s="224"/>
      <c r="M363" s="224"/>
      <c r="N363" s="224" t="s">
        <v>16752</v>
      </c>
      <c r="O363" s="224" t="s">
        <v>16753</v>
      </c>
      <c r="P363" s="185"/>
      <c r="Q363" s="225" t="s">
        <v>15868</v>
      </c>
      <c r="R363" s="182" t="str">
        <f ca="1">IF(ISERROR($V363),"",OFFSET('Smelter Look-up'!$C$4,$V363-4,0)&amp;"")</f>
        <v>Malipo Haiyu Tungsten Co., Ltd.</v>
      </c>
      <c r="S363" s="181" t="str">
        <f t="shared" ca="1" si="50"/>
        <v>CN</v>
      </c>
      <c r="T363" s="181" t="str">
        <f ca="1">IF(B363="","",IF(ISERROR(MATCH($J363,SorP!$B$1:$B$6226,0)),"",INDIRECT("'SorP'!$A$"&amp;MATCH($S363&amp;$J363,SorP!C:C,0))))</f>
        <v>CN-YN</v>
      </c>
      <c r="U363" s="201"/>
      <c r="V363" s="226">
        <f>IF(C363="",NA(),IF(OR(C363="Smelter not listed",C363="Smelter not yet identified"),MATCH($B363&amp;$D363,'Smelter Look-up'!$J:$J,0),MATCH($B363&amp;$C363,'Smelter Look-up'!$J:$J,0)))</f>
        <v>635</v>
      </c>
      <c r="X363" s="227">
        <f t="shared" si="51"/>
        <v>0</v>
      </c>
      <c r="AB363" s="228" t="str">
        <f t="shared" si="52"/>
        <v>TungstenMalipo Haiyu Tungsten Co., Ltd.</v>
      </c>
    </row>
    <row r="364" spans="1:28" s="227" customFormat="1" ht="409.5">
      <c r="A364" s="181"/>
      <c r="B364" s="182" t="s">
        <v>1122</v>
      </c>
      <c r="C364" s="186" t="s">
        <v>150</v>
      </c>
      <c r="D364" s="230" t="s">
        <v>150</v>
      </c>
      <c r="E364" s="182" t="s">
        <v>1090</v>
      </c>
      <c r="F364" s="182" t="str">
        <f ca="1">IF(ISERROR($V364),"",OFFSET('Smelter Look-up'!$E$4,$V364-4,0))</f>
        <v>CID002318</v>
      </c>
      <c r="G364" s="182" t="str">
        <f ca="1">IF(C364=$X$4,IF(ISERROR($V364),"Enter smelter details","RMI"),IF(ISERROR($V364),"",OFFSET('Smelter Look-up'!$F$4,$V364-4,0)))</f>
        <v>RMI</v>
      </c>
      <c r="H364" s="183" t="s">
        <v>16754</v>
      </c>
      <c r="I364" s="184" t="s">
        <v>1819</v>
      </c>
      <c r="J364" s="184" t="s">
        <v>13596</v>
      </c>
      <c r="K364" s="224"/>
      <c r="L364" s="224"/>
      <c r="M364" s="224"/>
      <c r="N364" s="224" t="s">
        <v>16755</v>
      </c>
      <c r="O364" s="224" t="s">
        <v>16756</v>
      </c>
      <c r="P364" s="185"/>
      <c r="Q364" s="225" t="s">
        <v>15868</v>
      </c>
      <c r="R364" s="182" t="str">
        <f ca="1">IF(ISERROR($V364),"",OFFSET('Smelter Look-up'!$C$4,$V364-4,0)&amp;"")</f>
        <v>Jiangxi Tonggu Non-ferrous Metallurgical &amp; Chemical Co., Ltd.</v>
      </c>
      <c r="S364" s="181" t="str">
        <f t="shared" ca="1" si="50"/>
        <v>CN</v>
      </c>
      <c r="T364" s="181" t="str">
        <f ca="1">IF(B364="","",IF(ISERROR(MATCH($J364,SorP!$B$1:$B$6226,0)),"",INDIRECT("'SorP'!$A$"&amp;MATCH($S364&amp;$J364,SorP!C:C,0))))</f>
        <v>CN-JX</v>
      </c>
      <c r="U364" s="201"/>
      <c r="V364" s="226">
        <f>IF(C364="",NA(),IF(OR(C364="Smelter not listed",C364="Smelter not yet identified"),MATCH($B364&amp;$D364,'Smelter Look-up'!$J:$J,0),MATCH($B364&amp;$C364,'Smelter Look-up'!$J:$J,0)))</f>
        <v>623</v>
      </c>
      <c r="X364" s="227">
        <f t="shared" si="51"/>
        <v>0</v>
      </c>
      <c r="AB364" s="228" t="str">
        <f t="shared" si="52"/>
        <v>TungstenJiangxi Tonggu Non-ferrous Metallurgical &amp; Chemical Co., Ltd.</v>
      </c>
    </row>
    <row r="365" spans="1:28" s="227" customFormat="1" ht="409.5">
      <c r="A365" s="181"/>
      <c r="B365" s="182" t="s">
        <v>1122</v>
      </c>
      <c r="C365" s="186" t="s">
        <v>149</v>
      </c>
      <c r="D365" s="230" t="s">
        <v>149</v>
      </c>
      <c r="E365" s="182" t="s">
        <v>1090</v>
      </c>
      <c r="F365" s="182" t="str">
        <f ca="1">IF(ISERROR($V365),"",OFFSET('Smelter Look-up'!$E$4,$V365-4,0))</f>
        <v>CID002317</v>
      </c>
      <c r="G365" s="182" t="str">
        <f ca="1">IF(C365=$X$4,IF(ISERROR($V365),"Enter smelter details","RMI"),IF(ISERROR($V365),"",OFFSET('Smelter Look-up'!$F$4,$V365-4,0)))</f>
        <v>RMI</v>
      </c>
      <c r="H365" s="183" t="s">
        <v>16524</v>
      </c>
      <c r="I365" s="184" t="s">
        <v>1759</v>
      </c>
      <c r="J365" s="184" t="s">
        <v>13596</v>
      </c>
      <c r="K365" s="224"/>
      <c r="L365" s="224"/>
      <c r="M365" s="224"/>
      <c r="N365" s="224" t="s">
        <v>16757</v>
      </c>
      <c r="O365" s="224" t="s">
        <v>16758</v>
      </c>
      <c r="P365" s="185"/>
      <c r="Q365" s="225" t="s">
        <v>15868</v>
      </c>
      <c r="R365" s="182" t="str">
        <f ca="1">IF(ISERROR($V365),"",OFFSET('Smelter Look-up'!$C$4,$V365-4,0)&amp;"")</f>
        <v>Jiangxi Xinsheng Tungsten Industry Co., Ltd.</v>
      </c>
      <c r="S365" s="181" t="str">
        <f t="shared" ca="1" si="50"/>
        <v>CN</v>
      </c>
      <c r="T365" s="181" t="str">
        <f ca="1">IF(B365="","",IF(ISERROR(MATCH($J365,SorP!$B$1:$B$6226,0)),"",INDIRECT("'SorP'!$A$"&amp;MATCH($S365&amp;$J365,SorP!C:C,0))))</f>
        <v>CN-JX</v>
      </c>
      <c r="U365" s="201"/>
      <c r="V365" s="226">
        <f>IF(C365="",NA(),IF(OR(C365="Smelter not listed",C365="Smelter not yet identified"),MATCH($B365&amp;$D365,'Smelter Look-up'!$J:$J,0),MATCH($B365&amp;$C365,'Smelter Look-up'!$J:$J,0)))</f>
        <v>624</v>
      </c>
      <c r="X365" s="227">
        <f t="shared" si="51"/>
        <v>0</v>
      </c>
      <c r="AB365" s="228" t="str">
        <f t="shared" si="52"/>
        <v>TungstenJiangxi Xinsheng Tungsten Industry Co., Ltd.</v>
      </c>
    </row>
    <row r="366" spans="1:28" s="227" customFormat="1" ht="409.5">
      <c r="A366" s="181"/>
      <c r="B366" s="182" t="s">
        <v>1122</v>
      </c>
      <c r="C366" s="186" t="s">
        <v>148</v>
      </c>
      <c r="D366" s="230" t="s">
        <v>148</v>
      </c>
      <c r="E366" s="182" t="s">
        <v>1090</v>
      </c>
      <c r="F366" s="182" t="str">
        <f ca="1">IF(ISERROR($V366),"",OFFSET('Smelter Look-up'!$E$4,$V366-4,0))</f>
        <v>CID002316</v>
      </c>
      <c r="G366" s="182" t="str">
        <f ca="1">IF(C366=$X$4,IF(ISERROR($V366),"Enter smelter details","RMI"),IF(ISERROR($V366),"",OFFSET('Smelter Look-up'!$F$4,$V366-4,0)))</f>
        <v>RMI</v>
      </c>
      <c r="H366" s="183" t="s">
        <v>16524</v>
      </c>
      <c r="I366" s="184" t="s">
        <v>1759</v>
      </c>
      <c r="J366" s="184" t="s">
        <v>13596</v>
      </c>
      <c r="K366" s="224"/>
      <c r="L366" s="224"/>
      <c r="M366" s="224"/>
      <c r="N366" s="224" t="s">
        <v>16759</v>
      </c>
      <c r="O366" s="224" t="s">
        <v>16760</v>
      </c>
      <c r="P366" s="185"/>
      <c r="Q366" s="225" t="s">
        <v>15868</v>
      </c>
      <c r="R366" s="182" t="str">
        <f ca="1">IF(ISERROR($V366),"",OFFSET('Smelter Look-up'!$C$4,$V366-4,0)&amp;"")</f>
        <v>Jiangxi Yaosheng Tungsten Co., Ltd.</v>
      </c>
      <c r="S366" s="181" t="str">
        <f t="shared" ca="1" si="50"/>
        <v>CN</v>
      </c>
      <c r="T366" s="181" t="str">
        <f ca="1">IF(B366="","",IF(ISERROR(MATCH($J366,SorP!$B$1:$B$6226,0)),"",INDIRECT("'SorP'!$A$"&amp;MATCH($S366&amp;$J366,SorP!C:C,0))))</f>
        <v>CN-JX</v>
      </c>
      <c r="U366" s="201"/>
      <c r="V366" s="226">
        <f>IF(C366="",NA(),IF(OR(C366="Smelter not listed",C366="Smelter not yet identified"),MATCH($B366&amp;$D366,'Smelter Look-up'!$J:$J,0),MATCH($B366&amp;$C366,'Smelter Look-up'!$J:$J,0)))</f>
        <v>625</v>
      </c>
      <c r="X366" s="227">
        <f t="shared" si="51"/>
        <v>0</v>
      </c>
      <c r="AB366" s="228" t="str">
        <f t="shared" si="52"/>
        <v>TungstenJiangxi Yaosheng Tungsten Co., Ltd.</v>
      </c>
    </row>
    <row r="367" spans="1:28" s="227" customFormat="1" ht="409.5">
      <c r="A367" s="181"/>
      <c r="B367" s="182" t="s">
        <v>1122</v>
      </c>
      <c r="C367" s="186" t="s">
        <v>147</v>
      </c>
      <c r="D367" s="230" t="s">
        <v>147</v>
      </c>
      <c r="E367" s="182" t="s">
        <v>1090</v>
      </c>
      <c r="F367" s="182" t="str">
        <f ca="1">IF(ISERROR($V367),"",OFFSET('Smelter Look-up'!$E$4,$V367-4,0))</f>
        <v>CID002315</v>
      </c>
      <c r="G367" s="182" t="str">
        <f ca="1">IF(C367=$X$4,IF(ISERROR($V367),"Enter smelter details","RMI"),IF(ISERROR($V367),"",OFFSET('Smelter Look-up'!$F$4,$V367-4,0)))</f>
        <v>RMI</v>
      </c>
      <c r="H367" s="183" t="s">
        <v>16524</v>
      </c>
      <c r="I367" s="184" t="s">
        <v>1759</v>
      </c>
      <c r="J367" s="184" t="s">
        <v>13596</v>
      </c>
      <c r="K367" s="224"/>
      <c r="L367" s="224"/>
      <c r="M367" s="224"/>
      <c r="N367" s="224" t="s">
        <v>16761</v>
      </c>
      <c r="O367" s="224" t="s">
        <v>16762</v>
      </c>
      <c r="P367" s="185"/>
      <c r="Q367" s="225" t="s">
        <v>15868</v>
      </c>
      <c r="R367" s="182" t="str">
        <f ca="1">IF(ISERROR($V367),"",OFFSET('Smelter Look-up'!$C$4,$V367-4,0)&amp;"")</f>
        <v>Ganzhou Jiangwu Ferrotungsten Co., Ltd.</v>
      </c>
      <c r="S367" s="181" t="str">
        <f t="shared" ca="1" si="50"/>
        <v>CN</v>
      </c>
      <c r="T367" s="181" t="str">
        <f ca="1">IF(B367="","",IF(ISERROR(MATCH($J367,SorP!$B$1:$B$6226,0)),"",INDIRECT("'SorP'!$A$"&amp;MATCH($S367&amp;$J367,SorP!C:C,0))))</f>
        <v>CN-JX</v>
      </c>
      <c r="U367" s="201"/>
      <c r="V367" s="226">
        <f>IF(C367="",NA(),IF(OR(C367="Smelter not listed",C367="Smelter not yet identified"),MATCH($B367&amp;$D367,'Smelter Look-up'!$J:$J,0),MATCH($B367&amp;$C367,'Smelter Look-up'!$J:$J,0)))</f>
        <v>601</v>
      </c>
      <c r="X367" s="227">
        <f t="shared" si="51"/>
        <v>0</v>
      </c>
      <c r="AB367" s="228" t="str">
        <f t="shared" si="52"/>
        <v>TungstenGanzhou Jiangwu Ferrotungsten Co., Ltd.</v>
      </c>
    </row>
    <row r="368" spans="1:28" s="227" customFormat="1" ht="409.5">
      <c r="A368" s="181"/>
      <c r="B368" s="182" t="s">
        <v>1122</v>
      </c>
      <c r="C368" s="186" t="s">
        <v>806</v>
      </c>
      <c r="D368" s="230" t="s">
        <v>806</v>
      </c>
      <c r="E368" s="182" t="s">
        <v>1090</v>
      </c>
      <c r="F368" s="182" t="str">
        <f ca="1">IF(ISERROR($V368),"",OFFSET('Smelter Look-up'!$E$4,$V368-4,0))</f>
        <v>CID002313</v>
      </c>
      <c r="G368" s="182" t="str">
        <f ca="1">IF(C368=$X$4,IF(ISERROR($V368),"Enter smelter details","RMI"),IF(ISERROR($V368),"",OFFSET('Smelter Look-up'!$F$4,$V368-4,0)))</f>
        <v>RMI</v>
      </c>
      <c r="H368" s="183" t="s">
        <v>16763</v>
      </c>
      <c r="I368" s="184" t="s">
        <v>1818</v>
      </c>
      <c r="J368" s="184" t="s">
        <v>13596</v>
      </c>
      <c r="K368" s="224"/>
      <c r="L368" s="224"/>
      <c r="M368" s="224"/>
      <c r="N368" s="224" t="s">
        <v>15902</v>
      </c>
      <c r="O368" s="224" t="s">
        <v>16764</v>
      </c>
      <c r="P368" s="185"/>
      <c r="Q368" s="225"/>
      <c r="R368" s="182" t="str">
        <f ca="1">IF(ISERROR($V368),"",OFFSET('Smelter Look-up'!$C$4,$V368-4,0)&amp;"")</f>
        <v>Jiangxi Minmetals Gao'an Non-ferrous Metals Co., Ltd.</v>
      </c>
      <c r="S368" s="181" t="str">
        <f t="shared" ca="1" si="50"/>
        <v>CN</v>
      </c>
      <c r="T368" s="181" t="str">
        <f ca="1">IF(B368="","",IF(ISERROR(MATCH($J368,SorP!$B$1:$B$6226,0)),"",INDIRECT("'SorP'!$A$"&amp;MATCH($S368&amp;$J368,SorP!C:C,0))))</f>
        <v>CN-JX</v>
      </c>
      <c r="U368" s="201"/>
      <c r="V368" s="226">
        <f>IF(C368="",NA(),IF(OR(C368="Smelter not listed",C368="Smelter not yet identified"),MATCH($B368&amp;$D368,'Smelter Look-up'!$J:$J,0),MATCH($B368&amp;$C368,'Smelter Look-up'!$J:$J,0)))</f>
        <v>622</v>
      </c>
      <c r="X368" s="227">
        <f t="shared" si="51"/>
        <v>0</v>
      </c>
      <c r="AB368" s="228" t="str">
        <f t="shared" si="52"/>
        <v>TungstenJiangxi Minmetals Gao'an Non-ferrous Metals Co., Ltd.</v>
      </c>
    </row>
    <row r="369" spans="1:28" s="227" customFormat="1" ht="409.5">
      <c r="A369" s="181"/>
      <c r="B369" s="182" t="s">
        <v>1122</v>
      </c>
      <c r="C369" s="186" t="s">
        <v>1371</v>
      </c>
      <c r="D369" s="230" t="s">
        <v>1371</v>
      </c>
      <c r="E369" s="182" t="s">
        <v>1090</v>
      </c>
      <c r="F369" s="182" t="str">
        <f ca="1">IF(ISERROR($V369),"",OFFSET('Smelter Look-up'!$E$4,$V369-4,0))</f>
        <v>CID002082</v>
      </c>
      <c r="G369" s="182">
        <f ca="1">IF(C369=$X$4,IF(ISERROR($V369),"Enter smelter details","RMI"),IF(ISERROR($V369),"",OFFSET('Smelter Look-up'!$F$4,$V369-4,0)))</f>
        <v>0</v>
      </c>
      <c r="H369" s="183" t="s">
        <v>16748</v>
      </c>
      <c r="I369" s="184" t="s">
        <v>1817</v>
      </c>
      <c r="J369" s="184" t="s">
        <v>13595</v>
      </c>
      <c r="K369" s="224"/>
      <c r="L369" s="224"/>
      <c r="M369" s="224"/>
      <c r="N369" s="224" t="s">
        <v>16765</v>
      </c>
      <c r="O369" s="224" t="s">
        <v>16766</v>
      </c>
      <c r="P369" s="185"/>
      <c r="Q369" s="225" t="s">
        <v>15868</v>
      </c>
      <c r="R369" s="182" t="str">
        <f ca="1">IF(ISERROR($V369),"",OFFSET('Smelter Look-up'!$C$4,$V369-4,0)&amp;"")</f>
        <v>Xiamen Tungsten Co., Ltd.</v>
      </c>
      <c r="S369" s="181" t="str">
        <f t="shared" ca="1" si="50"/>
        <v>CN</v>
      </c>
      <c r="T369" s="181" t="str">
        <f ca="1">IF(B369="","",IF(ISERROR(MATCH($J369,SorP!$B$1:$B$6226,0)),"",INDIRECT("'SorP'!$A$"&amp;MATCH($S369&amp;$J369,SorP!C:C,0))))</f>
        <v>CN-FJ</v>
      </c>
      <c r="U369" s="201"/>
      <c r="V369" s="226">
        <f>IF(C369="",NA(),IF(OR(C369="Smelter not listed",C369="Smelter not yet identified"),MATCH($B369&amp;$D369,'Smelter Look-up'!$J:$J,0),MATCH($B369&amp;$C369,'Smelter Look-up'!$J:$J,0)))</f>
        <v>659</v>
      </c>
      <c r="X369" s="227">
        <f t="shared" si="51"/>
        <v>0</v>
      </c>
      <c r="AB369" s="228" t="str">
        <f t="shared" si="52"/>
        <v>TungstenXiamen Tungsten Co., Ltd.</v>
      </c>
    </row>
    <row r="370" spans="1:28" s="227" customFormat="1" ht="357">
      <c r="A370" s="181"/>
      <c r="B370" s="182" t="s">
        <v>1122</v>
      </c>
      <c r="C370" s="186" t="s">
        <v>2521</v>
      </c>
      <c r="D370" s="230" t="s">
        <v>2521</v>
      </c>
      <c r="E370" s="182" t="s">
        <v>1084</v>
      </c>
      <c r="F370" s="182" t="str">
        <f ca="1">IF(ISERROR($V370),"",OFFSET('Smelter Look-up'!$E$4,$V370-4,0))</f>
        <v>CID002044</v>
      </c>
      <c r="G370" s="182">
        <f ca="1">IF(C370=$X$4,IF(ISERROR($V370),"Enter smelter details","RMI"),IF(ISERROR($V370),"",OFFSET('Smelter Look-up'!$F$4,$V370-4,0)))</f>
        <v>0</v>
      </c>
      <c r="H370" s="183" t="s">
        <v>16767</v>
      </c>
      <c r="I370" s="184" t="s">
        <v>1814</v>
      </c>
      <c r="J370" s="184" t="s">
        <v>2792</v>
      </c>
      <c r="K370" s="224"/>
      <c r="L370" s="224"/>
      <c r="M370" s="224"/>
      <c r="N370" s="224" t="s">
        <v>16768</v>
      </c>
      <c r="O370" s="224" t="s">
        <v>16769</v>
      </c>
      <c r="P370" s="185"/>
      <c r="Q370" s="225" t="s">
        <v>15868</v>
      </c>
      <c r="R370" s="182" t="str">
        <f ca="1">IF(ISERROR($V370),"",OFFSET('Smelter Look-up'!$C$4,$V370-4,0)&amp;"")</f>
        <v>Wolfram Bergbau und Hutten AG</v>
      </c>
      <c r="S370" s="181" t="str">
        <f t="shared" ca="1" si="50"/>
        <v>AT</v>
      </c>
      <c r="T370" s="181" t="str">
        <f ca="1">IF(B370="","",IF(ISERROR(MATCH($J370,SorP!$B$1:$B$6226,0)),"",INDIRECT("'SorP'!$A$"&amp;MATCH($S370&amp;$J370,SorP!C:C,0))))</f>
        <v>AT-6</v>
      </c>
      <c r="U370" s="201"/>
      <c r="V370" s="226">
        <f>IF(C370="",NA(),IF(OR(C370="Smelter not listed",C370="Smelter not yet identified"),MATCH($B370&amp;$D370,'Smelter Look-up'!$J:$J,0),MATCH($B370&amp;$C370,'Smelter Look-up'!$J:$J,0)))</f>
        <v>655</v>
      </c>
      <c r="X370" s="227">
        <f t="shared" si="51"/>
        <v>0</v>
      </c>
      <c r="AB370" s="228" t="str">
        <f t="shared" si="52"/>
        <v>TungstenWolfram Bergbau und Hutten AG</v>
      </c>
    </row>
    <row r="371" spans="1:28" s="227" customFormat="1" ht="409.5">
      <c r="A371" s="181"/>
      <c r="B371" s="182" t="s">
        <v>1122</v>
      </c>
      <c r="C371" s="186" t="s">
        <v>146</v>
      </c>
      <c r="D371" s="230" t="s">
        <v>146</v>
      </c>
      <c r="E371" s="182" t="s">
        <v>2415</v>
      </c>
      <c r="F371" s="182" t="str">
        <f ca="1">IF(ISERROR($V371),"",OFFSET('Smelter Look-up'!$E$4,$V371-4,0))</f>
        <v>CID000966</v>
      </c>
      <c r="G371" s="182" t="str">
        <f ca="1">IF(C371=$X$4,IF(ISERROR($V371),"Enter smelter details","RMI"),IF(ISERROR($V371),"",OFFSET('Smelter Look-up'!$F$4,$V371-4,0)))</f>
        <v>RMI</v>
      </c>
      <c r="H371" s="183" t="s">
        <v>16770</v>
      </c>
      <c r="I371" s="184" t="s">
        <v>1813</v>
      </c>
      <c r="J371" s="184" t="s">
        <v>1742</v>
      </c>
      <c r="K371" s="224"/>
      <c r="L371" s="224"/>
      <c r="M371" s="224"/>
      <c r="N371" s="224" t="s">
        <v>16771</v>
      </c>
      <c r="O371" s="224" t="s">
        <v>16772</v>
      </c>
      <c r="P371" s="185"/>
      <c r="Q371" s="225" t="s">
        <v>15868</v>
      </c>
      <c r="R371" s="182" t="str">
        <f ca="1">IF(ISERROR($V371),"",OFFSET('Smelter Look-up'!$C$4,$V371-4,0)&amp;"")</f>
        <v>Kennametal Fallon</v>
      </c>
      <c r="S371" s="181" t="str">
        <f t="shared" ca="1" si="50"/>
        <v>US</v>
      </c>
      <c r="T371" s="181" t="str">
        <f ca="1">IF(B371="","",IF(ISERROR(MATCH($J371,SorP!$B$1:$B$6226,0)),"",INDIRECT("'SorP'!$A$"&amp;MATCH($S371&amp;$J371,SorP!C:C,0))))</f>
        <v>US-NV</v>
      </c>
      <c r="U371" s="201"/>
      <c r="V371" s="226">
        <f>IF(C371="",NA(),IF(OR(C371="Smelter not listed",C371="Smelter not yet identified"),MATCH($B371&amp;$D371,'Smelter Look-up'!$J:$J,0),MATCH($B371&amp;$C371,'Smelter Look-up'!$J:$J,0)))</f>
        <v>629</v>
      </c>
      <c r="X371" s="227">
        <f t="shared" si="51"/>
        <v>0</v>
      </c>
      <c r="AB371" s="228" t="str">
        <f t="shared" si="52"/>
        <v>TungstenKennametal Fallon</v>
      </c>
    </row>
    <row r="372" spans="1:28" s="227" customFormat="1" ht="409.5">
      <c r="A372" s="181"/>
      <c r="B372" s="182" t="s">
        <v>1122</v>
      </c>
      <c r="C372" s="186" t="s">
        <v>1370</v>
      </c>
      <c r="D372" s="230" t="s">
        <v>1370</v>
      </c>
      <c r="E372" s="182" t="s">
        <v>1098</v>
      </c>
      <c r="F372" s="182" t="str">
        <f ca="1">IF(ISERROR($V372),"",OFFSET('Smelter Look-up'!$E$4,$V372-4,0))</f>
        <v>CID000825</v>
      </c>
      <c r="G372" s="182" t="str">
        <f ca="1">IF(C372=$X$4,IF(ISERROR($V372),"Enter smelter details","RMI"),IF(ISERROR($V372),"",OFFSET('Smelter Look-up'!$F$4,$V372-4,0)))</f>
        <v>RMI</v>
      </c>
      <c r="H372" s="183" t="s">
        <v>16773</v>
      </c>
      <c r="I372" s="184" t="s">
        <v>2119</v>
      </c>
      <c r="J372" s="184" t="s">
        <v>1568</v>
      </c>
      <c r="K372" s="224"/>
      <c r="L372" s="224"/>
      <c r="M372" s="224"/>
      <c r="N372" s="224" t="s">
        <v>16774</v>
      </c>
      <c r="O372" s="224" t="s">
        <v>16775</v>
      </c>
      <c r="P372" s="185"/>
      <c r="Q372" s="225" t="s">
        <v>15868</v>
      </c>
      <c r="R372" s="182" t="str">
        <f ca="1">IF(ISERROR($V372),"",OFFSET('Smelter Look-up'!$C$4,$V372-4,0)&amp;"")</f>
        <v>Japan New Metals Co., Ltd.</v>
      </c>
      <c r="S372" s="181" t="str">
        <f t="shared" ca="1" si="50"/>
        <v>JP</v>
      </c>
      <c r="T372" s="181" t="str">
        <f ca="1">IF(B372="","",IF(ISERROR(MATCH($J372,SorP!$B$1:$B$6226,0)),"",INDIRECT("'SorP'!$A$"&amp;MATCH($S372&amp;$J372,SorP!C:C,0))))</f>
        <v>JP-05</v>
      </c>
      <c r="U372" s="201"/>
      <c r="V372" s="226">
        <f>IF(C372="",NA(),IF(OR(C372="Smelter not listed",C372="Smelter not yet identified"),MATCH($B372&amp;$D372,'Smelter Look-up'!$J:$J,0),MATCH($B372&amp;$C372,'Smelter Look-up'!$J:$J,0)))</f>
        <v>619</v>
      </c>
      <c r="X372" s="227">
        <f t="shared" si="51"/>
        <v>0</v>
      </c>
      <c r="AB372" s="228" t="str">
        <f t="shared" si="52"/>
        <v>TungstenJapan New Metals Co., Ltd.</v>
      </c>
    </row>
    <row r="373" spans="1:28" s="227" customFormat="1" ht="409.5">
      <c r="A373" s="181"/>
      <c r="B373" s="182" t="s">
        <v>1122</v>
      </c>
      <c r="C373" s="186" t="s">
        <v>15519</v>
      </c>
      <c r="D373" s="230" t="s">
        <v>15519</v>
      </c>
      <c r="E373" s="182" t="s">
        <v>1090</v>
      </c>
      <c r="F373" s="182" t="str">
        <f ca="1">IF(ISERROR($V373),"",OFFSET('Smelter Look-up'!$E$4,$V373-4,0))</f>
        <v>CID000769</v>
      </c>
      <c r="G373" s="182" t="str">
        <f ca="1">IF(C373=$X$4,IF(ISERROR($V373),"Enter smelter details","RMI"),IF(ISERROR($V373),"",OFFSET('Smelter Look-up'!$F$4,$V373-4,0)))</f>
        <v>RMI</v>
      </c>
      <c r="H373" s="183" t="s">
        <v>16422</v>
      </c>
      <c r="I373" s="184" t="s">
        <v>1728</v>
      </c>
      <c r="J373" s="184" t="s">
        <v>13600</v>
      </c>
      <c r="K373" s="224"/>
      <c r="L373" s="224"/>
      <c r="M373" s="224"/>
      <c r="N373" s="224" t="s">
        <v>16776</v>
      </c>
      <c r="O373" s="224" t="s">
        <v>16777</v>
      </c>
      <c r="P373" s="185"/>
      <c r="Q373" s="225"/>
      <c r="R373" s="182" t="str">
        <f ca="1">IF(ISERROR($V373),"",OFFSET('Smelter Look-up'!$C$4,$V373-4,0)&amp;"")</f>
        <v>Hunan Jintai New Material Co., Ltd.</v>
      </c>
      <c r="S373" s="181" t="str">
        <f t="shared" ca="1" si="50"/>
        <v>CN</v>
      </c>
      <c r="T373" s="181" t="str">
        <f ca="1">IF(B373="","",IF(ISERROR(MATCH($J373,SorP!$B$1:$B$6226,0)),"",INDIRECT("'SorP'!$A$"&amp;MATCH($S373&amp;$J373,SorP!C:C,0))))</f>
        <v>CN-HN</v>
      </c>
      <c r="U373" s="201"/>
      <c r="V373" s="226">
        <f>IF(C373="",NA(),IF(OR(C373="Smelter not listed",C373="Smelter not yet identified"),MATCH($B373&amp;$D373,'Smelter Look-up'!$J:$J,0),MATCH($B373&amp;$C373,'Smelter Look-up'!$J:$J,0)))</f>
        <v>616</v>
      </c>
      <c r="X373" s="227">
        <f t="shared" si="51"/>
        <v>0</v>
      </c>
      <c r="AB373" s="228" t="str">
        <f t="shared" si="52"/>
        <v>TungstenHunan Jintai New Material Co., Ltd.</v>
      </c>
    </row>
    <row r="374" spans="1:28" s="227" customFormat="1" ht="409.5">
      <c r="A374" s="181"/>
      <c r="B374" s="182" t="s">
        <v>1122</v>
      </c>
      <c r="C374" s="186" t="s">
        <v>15833</v>
      </c>
      <c r="D374" s="230" t="s">
        <v>15833</v>
      </c>
      <c r="E374" s="182" t="s">
        <v>2415</v>
      </c>
      <c r="F374" s="182" t="str">
        <f ca="1">IF(ISERROR($V374),"",OFFSET('Smelter Look-up'!$E$4,$V374-4,0))</f>
        <v>CID000568</v>
      </c>
      <c r="G374" s="182" t="str">
        <f ca="1">IF(C374=$X$4,IF(ISERROR($V374),"Enter smelter details","RMI"),IF(ISERROR($V374),"",OFFSET('Smelter Look-up'!$F$4,$V374-4,0)))</f>
        <v>RMI</v>
      </c>
      <c r="H374" s="183" t="s">
        <v>16778</v>
      </c>
      <c r="I374" s="184" t="s">
        <v>1812</v>
      </c>
      <c r="J374" s="184" t="s">
        <v>1725</v>
      </c>
      <c r="K374" s="224"/>
      <c r="L374" s="224"/>
      <c r="M374" s="224"/>
      <c r="N374" s="224" t="s">
        <v>16779</v>
      </c>
      <c r="O374" s="224" t="s">
        <v>16780</v>
      </c>
      <c r="P374" s="185"/>
      <c r="Q374" s="225" t="s">
        <v>15868</v>
      </c>
      <c r="R374" s="182" t="str">
        <f ca="1">IF(ISERROR($V374),"",OFFSET('Smelter Look-up'!$C$4,$V374-4,0)&amp;"")</f>
        <v>Global Tungsten &amp; Powders LLC</v>
      </c>
      <c r="S374" s="181" t="str">
        <f t="shared" ca="1" si="50"/>
        <v>US</v>
      </c>
      <c r="T374" s="181" t="str">
        <f ca="1">IF(B374="","",IF(ISERROR(MATCH($J374,SorP!$B$1:$B$6226,0)),"",INDIRECT("'SorP'!$A$"&amp;MATCH($S374&amp;$J374,SorP!C:C,0))))</f>
        <v>US-PA</v>
      </c>
      <c r="U374" s="201"/>
      <c r="V374" s="226">
        <f>IF(C374="",NA(),IF(OR(C374="Smelter not listed",C374="Smelter not yet identified"),MATCH($B374&amp;$D374,'Smelter Look-up'!$J:$J,0),MATCH($B374&amp;$C374,'Smelter Look-up'!$J:$J,0)))</f>
        <v>604</v>
      </c>
      <c r="X374" s="227">
        <f t="shared" si="51"/>
        <v>0</v>
      </c>
      <c r="AB374" s="228" t="str">
        <f t="shared" si="52"/>
        <v>TungstenGlobal Tungsten &amp; Powders LLC</v>
      </c>
    </row>
    <row r="375" spans="1:28" s="227" customFormat="1" ht="369.75">
      <c r="A375" s="181"/>
      <c r="B375" s="182" t="s">
        <v>1122</v>
      </c>
      <c r="C375" s="186" t="s">
        <v>2127</v>
      </c>
      <c r="D375" s="230" t="s">
        <v>2127</v>
      </c>
      <c r="E375" s="182" t="s">
        <v>1090</v>
      </c>
      <c r="F375" s="182" t="str">
        <f ca="1">IF(ISERROR($V375),"",OFFSET('Smelter Look-up'!$E$4,$V375-4,0))</f>
        <v>CID000281</v>
      </c>
      <c r="G375" s="182" t="str">
        <f ca="1">IF(C375=$X$4,IF(ISERROR($V375),"Enter smelter details","RMI"),IF(ISERROR($V375),"",OFFSET('Smelter Look-up'!$F$4,$V375-4,0)))</f>
        <v>RMI</v>
      </c>
      <c r="H375" s="183" t="s">
        <v>16781</v>
      </c>
      <c r="I375" s="184" t="s">
        <v>1745</v>
      </c>
      <c r="J375" s="184" t="s">
        <v>13580</v>
      </c>
      <c r="K375" s="224"/>
      <c r="L375" s="224"/>
      <c r="M375" s="224"/>
      <c r="N375" s="224" t="s">
        <v>15902</v>
      </c>
      <c r="O375" s="224" t="s">
        <v>16782</v>
      </c>
      <c r="P375" s="185"/>
      <c r="Q375" s="225"/>
      <c r="R375" s="182" t="str">
        <f ca="1">IF(ISERROR($V375),"",OFFSET('Smelter Look-up'!$C$4,$V375-4,0)&amp;"")</f>
        <v>CNMC (Guangxi) PGMA Co., Ltd.</v>
      </c>
      <c r="S375" s="181" t="str">
        <f t="shared" ca="1" si="50"/>
        <v>CN</v>
      </c>
      <c r="T375" s="181" t="str">
        <f ca="1">IF(B375="","",IF(ISERROR(MATCH($J375,SorP!$B$1:$B$6226,0)),"",INDIRECT("'SorP'!$A$"&amp;MATCH($S375&amp;$J375,SorP!C:C,0))))</f>
        <v>CN-GX</v>
      </c>
      <c r="U375" s="201"/>
      <c r="V375" s="226">
        <f>IF(C375="",NA(),IF(OR(C375="Smelter not listed",C375="Smelter not yet identified"),MATCH($B375&amp;$D375,'Smelter Look-up'!$J:$J,0),MATCH($B375&amp;$C375,'Smelter Look-up'!$J:$J,0)))</f>
        <v>596</v>
      </c>
      <c r="X375" s="227">
        <f t="shared" si="51"/>
        <v>0</v>
      </c>
      <c r="AB375" s="228" t="str">
        <f t="shared" si="52"/>
        <v>TungstenCNMC (Guangxi) PGMA Co., Ltd.</v>
      </c>
    </row>
    <row r="376" spans="1:28" s="227" customFormat="1" ht="409.5">
      <c r="A376" s="181"/>
      <c r="B376" s="182" t="s">
        <v>1122</v>
      </c>
      <c r="C376" s="186" t="s">
        <v>1367</v>
      </c>
      <c r="D376" s="230" t="s">
        <v>1367</v>
      </c>
      <c r="E376" s="182" t="s">
        <v>1090</v>
      </c>
      <c r="F376" s="182" t="str">
        <f ca="1">IF(ISERROR($V376),"",OFFSET('Smelter Look-up'!$E$4,$V376-4,0))</f>
        <v>CID000258</v>
      </c>
      <c r="G376" s="182" t="str">
        <f ca="1">IF(C376=$X$4,IF(ISERROR($V376),"Enter smelter details","RMI"),IF(ISERROR($V376),"",OFFSET('Smelter Look-up'!$F$4,$V376-4,0)))</f>
        <v>RMI</v>
      </c>
      <c r="H376" s="183" t="s">
        <v>16524</v>
      </c>
      <c r="I376" s="184" t="s">
        <v>1759</v>
      </c>
      <c r="J376" s="184" t="s">
        <v>13596</v>
      </c>
      <c r="K376" s="224"/>
      <c r="L376" s="224"/>
      <c r="M376" s="224"/>
      <c r="N376" s="224" t="s">
        <v>16783</v>
      </c>
      <c r="O376" s="224" t="s">
        <v>16784</v>
      </c>
      <c r="P376" s="185"/>
      <c r="Q376" s="225" t="s">
        <v>15868</v>
      </c>
      <c r="R376" s="182" t="str">
        <f ca="1">IF(ISERROR($V376),"",OFFSET('Smelter Look-up'!$C$4,$V376-4,0)&amp;"")</f>
        <v>Chongyi Zhangyuan Tungsten Co., Ltd.</v>
      </c>
      <c r="S376" s="181" t="str">
        <f t="shared" ca="1" si="50"/>
        <v>CN</v>
      </c>
      <c r="T376" s="181" t="str">
        <f ca="1">IF(B376="","",IF(ISERROR(MATCH($J376,SorP!$B$1:$B$6226,0)),"",INDIRECT("'SorP'!$A$"&amp;MATCH($S376&amp;$J376,SorP!C:C,0))))</f>
        <v>CN-JX</v>
      </c>
      <c r="U376" s="201"/>
      <c r="V376" s="226">
        <f>IF(C376="",NA(),IF(OR(C376="Smelter not listed",C376="Smelter not yet identified"),MATCH($B376&amp;$D376,'Smelter Look-up'!$J:$J,0),MATCH($B376&amp;$C376,'Smelter Look-up'!$J:$J,0)))</f>
        <v>595</v>
      </c>
      <c r="X376" s="227">
        <f t="shared" si="51"/>
        <v>0</v>
      </c>
      <c r="AB376" s="228" t="str">
        <f t="shared" si="52"/>
        <v>TungstenChongyi Zhangyuan Tungsten Co., Ltd.</v>
      </c>
    </row>
    <row r="377" spans="1:28" s="227" customFormat="1" ht="409.5">
      <c r="A377" s="181"/>
      <c r="B377" s="182" t="s">
        <v>1122</v>
      </c>
      <c r="C377" s="186" t="s">
        <v>1368</v>
      </c>
      <c r="D377" s="230" t="s">
        <v>1368</v>
      </c>
      <c r="E377" s="182" t="s">
        <v>1090</v>
      </c>
      <c r="F377" s="182" t="str">
        <f ca="1">IF(ISERROR($V377),"",OFFSET('Smelter Look-up'!$E$4,$V377-4,0))</f>
        <v>CID000218</v>
      </c>
      <c r="G377" s="182" t="str">
        <f ca="1">IF(C377=$X$4,IF(ISERROR($V377),"Enter smelter details","RMI"),IF(ISERROR($V377),"",OFFSET('Smelter Look-up'!$F$4,$V377-4,0)))</f>
        <v>RMI</v>
      </c>
      <c r="H377" s="183" t="s">
        <v>16519</v>
      </c>
      <c r="I377" s="184" t="s">
        <v>1810</v>
      </c>
      <c r="J377" s="184" t="s">
        <v>13601</v>
      </c>
      <c r="K377" s="224"/>
      <c r="L377" s="224"/>
      <c r="M377" s="224"/>
      <c r="N377" s="224" t="s">
        <v>16785</v>
      </c>
      <c r="O377" s="224" t="s">
        <v>16786</v>
      </c>
      <c r="P377" s="185"/>
      <c r="Q377" s="225" t="s">
        <v>15868</v>
      </c>
      <c r="R377" s="182" t="str">
        <f ca="1">IF(ISERROR($V377),"",OFFSET('Smelter Look-up'!$C$4,$V377-4,0)&amp;"")</f>
        <v>Guangdong Xianglu Tungsten Co., Ltd.</v>
      </c>
      <c r="S377" s="181" t="str">
        <f t="shared" ca="1" si="50"/>
        <v>CN</v>
      </c>
      <c r="T377" s="181" t="str">
        <f ca="1">IF(B377="","",IF(ISERROR(MATCH($J377,SorP!$B$1:$B$6226,0)),"",INDIRECT("'SorP'!$A$"&amp;MATCH($S377&amp;$J377,SorP!C:C,0))))</f>
        <v>CN-GD</v>
      </c>
      <c r="U377" s="201"/>
      <c r="V377" s="226">
        <f>IF(C377="",NA(),IF(OR(C377="Smelter not listed",C377="Smelter not yet identified"),MATCH($B377&amp;$D377,'Smelter Look-up'!$J:$J,0),MATCH($B377&amp;$C377,'Smelter Look-up'!$J:$J,0)))</f>
        <v>606</v>
      </c>
      <c r="X377" s="227">
        <f t="shared" si="51"/>
        <v>0</v>
      </c>
      <c r="AB377" s="228" t="str">
        <f t="shared" si="52"/>
        <v>TungstenGuangdong Xianglu Tungsten Co., Ltd.</v>
      </c>
    </row>
    <row r="378" spans="1:28" s="227" customFormat="1" ht="409.5">
      <c r="A378" s="181"/>
      <c r="B378" s="182" t="s">
        <v>1122</v>
      </c>
      <c r="C378" s="186" t="s">
        <v>145</v>
      </c>
      <c r="D378" s="230" t="s">
        <v>145</v>
      </c>
      <c r="E378" s="182" t="s">
        <v>2415</v>
      </c>
      <c r="F378" s="182" t="str">
        <f ca="1">IF(ISERROR($V378),"",OFFSET('Smelter Look-up'!$E$4,$V378-4,0))</f>
        <v>CID000105</v>
      </c>
      <c r="G378" s="182" t="str">
        <f ca="1">IF(C378=$X$4,IF(ISERROR($V378),"Enter smelter details","RMI"),IF(ISERROR($V378),"",OFFSET('Smelter Look-up'!$F$4,$V378-4,0)))</f>
        <v>RMI</v>
      </c>
      <c r="H378" s="183" t="s">
        <v>16787</v>
      </c>
      <c r="I378" s="184" t="s">
        <v>1808</v>
      </c>
      <c r="J378" s="184" t="s">
        <v>1809</v>
      </c>
      <c r="K378" s="224"/>
      <c r="L378" s="224"/>
      <c r="M378" s="224"/>
      <c r="N378" s="224" t="s">
        <v>16788</v>
      </c>
      <c r="O378" s="224" t="s">
        <v>16789</v>
      </c>
      <c r="P378" s="185"/>
      <c r="Q378" s="225" t="s">
        <v>15868</v>
      </c>
      <c r="R378" s="182" t="str">
        <f ca="1">IF(ISERROR($V378),"",OFFSET('Smelter Look-up'!$C$4,$V378-4,0)&amp;"")</f>
        <v>Kennametal Huntsville</v>
      </c>
      <c r="S378" s="181" t="str">
        <f t="shared" ca="1" si="50"/>
        <v>US</v>
      </c>
      <c r="T378" s="181" t="str">
        <f ca="1">IF(B378="","",IF(ISERROR(MATCH($J378,SorP!$B$1:$B$6226,0)),"",INDIRECT("'SorP'!$A$"&amp;MATCH($S378&amp;$J378,SorP!C:C,0))))</f>
        <v>US-AL</v>
      </c>
      <c r="U378" s="201"/>
      <c r="V378" s="226">
        <f>IF(C378="",NA(),IF(OR(C378="Smelter not listed",C378="Smelter not yet identified"),MATCH($B378&amp;$D378,'Smelter Look-up'!$J:$J,0),MATCH($B378&amp;$C378,'Smelter Look-up'!$J:$J,0)))</f>
        <v>630</v>
      </c>
      <c r="X378" s="227">
        <f t="shared" si="51"/>
        <v>0</v>
      </c>
      <c r="AB378" s="228" t="str">
        <f t="shared" si="52"/>
        <v>TungstenKennametal Huntsville</v>
      </c>
    </row>
    <row r="379" spans="1:28" s="227" customFormat="1" ht="409.5">
      <c r="A379" s="181"/>
      <c r="B379" s="182" t="s">
        <v>1122</v>
      </c>
      <c r="C379" s="186" t="s">
        <v>13786</v>
      </c>
      <c r="D379" s="230" t="s">
        <v>13786</v>
      </c>
      <c r="E379" s="182" t="s">
        <v>1098</v>
      </c>
      <c r="F379" s="182" t="str">
        <f ca="1">IF(ISERROR($V379),"",OFFSET('Smelter Look-up'!$E$4,$V379-4,0))</f>
        <v>CID000004</v>
      </c>
      <c r="G379" s="182" t="str">
        <f ca="1">IF(C379=$X$4,IF(ISERROR($V379),"Enter smelter details","RMI"),IF(ISERROR($V379),"",OFFSET('Smelter Look-up'!$F$4,$V379-4,0)))</f>
        <v>RMI</v>
      </c>
      <c r="H379" s="183" t="s">
        <v>16790</v>
      </c>
      <c r="I379" s="184" t="s">
        <v>2116</v>
      </c>
      <c r="J379" s="184" t="s">
        <v>2117</v>
      </c>
      <c r="K379" s="224"/>
      <c r="L379" s="224"/>
      <c r="M379" s="224"/>
      <c r="N379" s="224" t="s">
        <v>16791</v>
      </c>
      <c r="O379" s="224" t="s">
        <v>16792</v>
      </c>
      <c r="P379" s="185"/>
      <c r="Q379" s="225" t="s">
        <v>15868</v>
      </c>
      <c r="R379" s="182" t="str">
        <f ca="1">IF(ISERROR($V379),"",OFFSET('Smelter Look-up'!$C$4,$V379-4,0)&amp;"")</f>
        <v>A.L.M.T. Corp.</v>
      </c>
      <c r="S379" s="181" t="str">
        <f t="shared" ca="1" si="50"/>
        <v>JP</v>
      </c>
      <c r="T379" s="181" t="str">
        <f ca="1">IF(B379="","",IF(ISERROR(MATCH($J379,SorP!$B$1:$B$6226,0)),"",INDIRECT("'SorP'!$A$"&amp;MATCH($S379&amp;$J379,SorP!C:C,0))))</f>
        <v>JP-16</v>
      </c>
      <c r="U379" s="201"/>
      <c r="V379" s="226">
        <f>IF(C379="",NA(),IF(OR(C379="Smelter not listed",C379="Smelter not yet identified"),MATCH($B379&amp;$D379,'Smelter Look-up'!$J:$J,0),MATCH($B379&amp;$C379,'Smelter Look-up'!$J:$J,0)))</f>
        <v>579</v>
      </c>
      <c r="X379" s="227">
        <f t="shared" si="51"/>
        <v>0</v>
      </c>
      <c r="AB379" s="228" t="str">
        <f t="shared" si="52"/>
        <v>TungstenA.L.M.T. Corp.</v>
      </c>
    </row>
    <row r="380" spans="1:28" s="227" customFormat="1" ht="51">
      <c r="A380" s="181"/>
      <c r="B380" s="182" t="s">
        <v>1122</v>
      </c>
      <c r="C380" s="186" t="s">
        <v>1834</v>
      </c>
      <c r="D380" s="230" t="s">
        <v>16793</v>
      </c>
      <c r="E380" s="182" t="s">
        <v>1090</v>
      </c>
      <c r="F380" s="182"/>
      <c r="G380" s="182"/>
      <c r="H380" s="183"/>
      <c r="I380" s="184"/>
      <c r="J380" s="184"/>
      <c r="K380" s="224"/>
      <c r="L380" s="224"/>
      <c r="M380" s="224"/>
      <c r="N380" s="224"/>
      <c r="O380" s="224"/>
      <c r="P380" s="185"/>
      <c r="Q380" s="225"/>
      <c r="R380" s="182" t="str">
        <f ca="1">IF(ISERROR($V380),"",OFFSET('Smelter Look-up'!$C$4,$V380-4,0)&amp;"")</f>
        <v/>
      </c>
      <c r="S380" s="181" t="str">
        <f t="shared" ca="1" si="50"/>
        <v>CN</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si="51"/>
        <v>0</v>
      </c>
      <c r="AB380" s="228" t="str">
        <f t="shared" si="52"/>
        <v>TungstenSmelter not listed</v>
      </c>
    </row>
    <row r="381" spans="1:28" s="227" customFormat="1" ht="51">
      <c r="A381" s="181"/>
      <c r="B381" s="182" t="s">
        <v>1122</v>
      </c>
      <c r="C381" s="186" t="s">
        <v>1834</v>
      </c>
      <c r="D381" s="230" t="s">
        <v>16794</v>
      </c>
      <c r="E381" s="182" t="s">
        <v>1090</v>
      </c>
      <c r="F381" s="182"/>
      <c r="G381" s="182"/>
      <c r="H381" s="183" t="s">
        <v>16795</v>
      </c>
      <c r="I381" s="184" t="s">
        <v>1817</v>
      </c>
      <c r="J381" s="184" t="s">
        <v>16796</v>
      </c>
      <c r="K381" s="224"/>
      <c r="L381" s="224"/>
      <c r="M381" s="224"/>
      <c r="N381" s="224"/>
      <c r="O381" s="224"/>
      <c r="P381" s="185"/>
      <c r="Q381" s="225"/>
      <c r="R381" s="182" t="str">
        <f ca="1">IF(ISERROR($V381),"",OFFSET('Smelter Look-up'!$C$4,$V381-4,0)&amp;"")</f>
        <v/>
      </c>
      <c r="S381" s="181" t="str">
        <f t="shared" ca="1" si="50"/>
        <v>CN</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si="51"/>
        <v>0</v>
      </c>
      <c r="AB381" s="228" t="str">
        <f t="shared" si="52"/>
        <v>TungstenSmelter not listed</v>
      </c>
    </row>
    <row r="382" spans="1:28" s="227" customFormat="1" ht="51">
      <c r="A382" s="181"/>
      <c r="B382" s="182" t="s">
        <v>1122</v>
      </c>
      <c r="C382" s="186" t="s">
        <v>1834</v>
      </c>
      <c r="D382" s="230" t="s">
        <v>16797</v>
      </c>
      <c r="E382" s="182" t="s">
        <v>1090</v>
      </c>
      <c r="F382" s="182"/>
      <c r="G382" s="182"/>
      <c r="H382" s="183" t="s">
        <v>16798</v>
      </c>
      <c r="I382" s="184" t="s">
        <v>1759</v>
      </c>
      <c r="J382" s="184" t="s">
        <v>16661</v>
      </c>
      <c r="K382" s="224"/>
      <c r="L382" s="224"/>
      <c r="M382" s="224"/>
      <c r="N382" s="224"/>
      <c r="O382" s="224"/>
      <c r="P382" s="185"/>
      <c r="Q382" s="225"/>
      <c r="R382" s="182" t="str">
        <f ca="1">IF(ISERROR($V382),"",OFFSET('Smelter Look-up'!$C$4,$V382-4,0)&amp;"")</f>
        <v/>
      </c>
      <c r="S382" s="181" t="str">
        <f t="shared" ca="1" si="50"/>
        <v>CN</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si="51"/>
        <v>0</v>
      </c>
      <c r="AB382" s="228" t="str">
        <f t="shared" si="52"/>
        <v>TungstenSmelter not listed</v>
      </c>
    </row>
    <row r="383" spans="1:28" s="227" customFormat="1" ht="51">
      <c r="A383" s="181"/>
      <c r="B383" s="182" t="s">
        <v>1122</v>
      </c>
      <c r="C383" s="186" t="s">
        <v>1834</v>
      </c>
      <c r="D383" s="230" t="s">
        <v>16799</v>
      </c>
      <c r="E383" s="182" t="s">
        <v>16800</v>
      </c>
      <c r="F383" s="182"/>
      <c r="G383" s="182"/>
      <c r="H383" s="183" t="s">
        <v>16801</v>
      </c>
      <c r="I383" s="184"/>
      <c r="J383" s="184" t="s">
        <v>16802</v>
      </c>
      <c r="K383" s="224"/>
      <c r="L383" s="224"/>
      <c r="M383" s="224"/>
      <c r="N383" s="224"/>
      <c r="O383" s="224"/>
      <c r="P383" s="185"/>
      <c r="Q383" s="225"/>
      <c r="R383" s="182" t="str">
        <f ca="1">IF(ISERROR($V383),"",OFFSET('Smelter Look-up'!$C$4,$V383-4,0)&amp;"")</f>
        <v/>
      </c>
      <c r="S383" s="181" t="str">
        <f t="shared" ca="1" si="50"/>
        <v>Unknown</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si="51"/>
        <v>0</v>
      </c>
      <c r="AB383" s="228" t="str">
        <f t="shared" si="52"/>
        <v>TungstenSmelter not listed</v>
      </c>
    </row>
    <row r="384" spans="1:28" s="227" customFormat="1" ht="51">
      <c r="A384" s="181"/>
      <c r="B384" s="182" t="s">
        <v>1122</v>
      </c>
      <c r="C384" s="186" t="s">
        <v>1834</v>
      </c>
      <c r="D384" s="230" t="s">
        <v>16803</v>
      </c>
      <c r="E384" s="182" t="s">
        <v>1090</v>
      </c>
      <c r="F384" s="182"/>
      <c r="G384" s="182"/>
      <c r="H384" s="183" t="s">
        <v>16804</v>
      </c>
      <c r="I384" s="184" t="s">
        <v>1607</v>
      </c>
      <c r="J384" s="184" t="s">
        <v>16805</v>
      </c>
      <c r="K384" s="224"/>
      <c r="L384" s="224"/>
      <c r="M384" s="224"/>
      <c r="N384" s="224"/>
      <c r="O384" s="224" t="s">
        <v>16806</v>
      </c>
      <c r="P384" s="185"/>
      <c r="Q384" s="225"/>
      <c r="R384" s="182" t="str">
        <f ca="1">IF(ISERROR($V384),"",OFFSET('Smelter Look-up'!$C$4,$V384-4,0)&amp;"")</f>
        <v/>
      </c>
      <c r="S384" s="181" t="str">
        <f t="shared" ca="1" si="50"/>
        <v>CN</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si="51"/>
        <v>0</v>
      </c>
      <c r="AB384" s="228" t="str">
        <f t="shared" si="52"/>
        <v>TungstenSmelter not listed</v>
      </c>
    </row>
    <row r="385" spans="1:28" s="227" customFormat="1" ht="51">
      <c r="A385" s="181"/>
      <c r="B385" s="182" t="s">
        <v>1122</v>
      </c>
      <c r="C385" s="186" t="s">
        <v>1834</v>
      </c>
      <c r="D385" s="230" t="s">
        <v>16807</v>
      </c>
      <c r="E385" s="182" t="s">
        <v>1090</v>
      </c>
      <c r="F385" s="182"/>
      <c r="G385" s="182"/>
      <c r="H385" s="183" t="s">
        <v>16808</v>
      </c>
      <c r="I385" s="184" t="s">
        <v>16809</v>
      </c>
      <c r="J385" s="184" t="s">
        <v>16661</v>
      </c>
      <c r="K385" s="224"/>
      <c r="L385" s="224"/>
      <c r="M385" s="224"/>
      <c r="N385" s="224" t="s">
        <v>16810</v>
      </c>
      <c r="O385" s="224"/>
      <c r="P385" s="185"/>
      <c r="Q385" s="225"/>
      <c r="R385" s="182" t="str">
        <f ca="1">IF(ISERROR($V385),"",OFFSET('Smelter Look-up'!$C$4,$V385-4,0)&amp;"")</f>
        <v/>
      </c>
      <c r="S385" s="181" t="str">
        <f t="shared" ca="1" si="50"/>
        <v>CN</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si="51"/>
        <v>0</v>
      </c>
      <c r="AB385" s="228" t="str">
        <f t="shared" si="52"/>
        <v>TungstenSmelter not listed</v>
      </c>
    </row>
    <row r="386" spans="1:28" s="227" customFormat="1" ht="51">
      <c r="A386" s="181"/>
      <c r="B386" s="182" t="s">
        <v>1122</v>
      </c>
      <c r="C386" s="186" t="s">
        <v>1834</v>
      </c>
      <c r="D386" s="230" t="s">
        <v>16811</v>
      </c>
      <c r="E386" s="182" t="s">
        <v>1101</v>
      </c>
      <c r="F386" s="182"/>
      <c r="G386" s="182"/>
      <c r="H386" s="183"/>
      <c r="I386" s="184"/>
      <c r="J386" s="184"/>
      <c r="K386" s="224"/>
      <c r="L386" s="224"/>
      <c r="M386" s="224"/>
      <c r="N386" s="224"/>
      <c r="O386" s="224" t="s">
        <v>1090</v>
      </c>
      <c r="P386" s="185"/>
      <c r="Q386" s="225"/>
      <c r="R386" s="182" t="str">
        <f ca="1">IF(ISERROR($V386),"",OFFSET('Smelter Look-up'!$C$4,$V386-4,0)&amp;"")</f>
        <v/>
      </c>
      <c r="S386" s="181" t="str">
        <f t="shared" ca="1" si="50"/>
        <v>KR</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si="51"/>
        <v>0</v>
      </c>
      <c r="AB386" s="228" t="str">
        <f t="shared" si="52"/>
        <v>TungstenSmelter not listed</v>
      </c>
    </row>
    <row r="389"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ECB3DEC-9667-4286-A8E9-AB4270E59631}"/>
    </customSheetView>
  </customSheetViews>
  <mergeCells count="3">
    <mergeCell ref="J2:O2"/>
    <mergeCell ref="B3:E3"/>
    <mergeCell ref="G3:I3"/>
  </mergeCells>
  <conditionalFormatting sqref="B5:B386">
    <cfRule type="expression" dxfId="23" priority="1" stopIfTrue="1">
      <formula>IF(B5="",TRUE)</formula>
    </cfRule>
    <cfRule type="expression" dxfId="22" priority="2" stopIfTrue="1">
      <formula>IF(AND(COUNTIF(MetalSmelter,B5&amp;C5)=0,LEN(C5)&gt;0),TRUE,FALSE)</formula>
    </cfRule>
  </conditionalFormatting>
  <conditionalFormatting sqref="C5:C386">
    <cfRule type="expression" dxfId="19" priority="9" stopIfTrue="1">
      <formula>IF(AND(B5&lt;&gt;"",C5=""),TRUE)</formula>
    </cfRule>
  </conditionalFormatting>
  <conditionalFormatting sqref="D5:D386">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386 R5:R386">
    <cfRule type="expression" dxfId="15" priority="7" stopIfTrue="1">
      <formula>IF(AND(E5="",$C5=$X$4),TRUE)</formula>
    </cfRule>
    <cfRule type="expression" dxfId="14" priority="8" stopIfTrue="1">
      <formula>IF(FIND("!",E5),TRUE)</formula>
    </cfRule>
  </conditionalFormatting>
  <conditionalFormatting sqref="F5:F386">
    <cfRule type="expression" dxfId="13" priority="5" stopIfTrue="1">
      <formula>IF(AND(LEN($A5)&gt;0,$A5&lt;&gt;$F5),TRUE,FALSE)</formula>
    </cfRule>
  </conditionalFormatting>
  <conditionalFormatting sqref="G5:G386">
    <cfRule type="expression" dxfId="12" priority="22" stopIfTrue="1">
      <formula>IF(FIND("Enter smelter details",G5),TRUE)</formula>
    </cfRule>
  </conditionalFormatting>
  <dataValidations count="5">
    <dataValidation type="list" allowBlank="1" showInputMessage="1" showErrorMessage="1" sqref="B5:B386" xr:uid="{00000000-0002-0000-0400-000000000000}">
      <formula1>Metal</formula1>
    </dataValidation>
    <dataValidation allowBlank="1" showErrorMessage="1" sqref="F5:G386" xr:uid="{00000000-0002-0000-0400-000001000000}"/>
    <dataValidation type="list" showInputMessage="1" showErrorMessage="1" sqref="C5:C386" xr:uid="{00000000-0002-0000-0400-000002000000}">
      <formula1>SN</formula1>
    </dataValidation>
    <dataValidation type="list" allowBlank="1" showInputMessage="1" showErrorMessage="1" sqref="E5:E386" xr:uid="{00000000-0002-0000-0400-000003000000}">
      <formula1>CL</formula1>
    </dataValidation>
    <dataValidation type="list" allowBlank="1" showInputMessage="1" showErrorMessage="1" sqref="P5:P38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B5:B386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C5:C386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3" t="str">
        <f ca="1">OFFSET(L!$C$1,MATCH("Checker"&amp;ADDRESS(ROW(),COLUMN(),4),L!$A:$A,0)-1,SL,,)</f>
        <v>To ensure all required fields have been populated before submitting to your customers review form for any line items highlighted in red</v>
      </c>
      <c r="B1" s="383"/>
      <c r="C1" s="383"/>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 xml:space="preserve">Graco Inc.						</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Prathika Shetty</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prathika_shetty@graco.com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7632732511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James Kleinke</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jkleinke@graco.com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45792</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List'!AB$5:AB$386,"Tantalum?*")&gt;0),0,1)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List'!AB$5:AB$386,"Tin?*")&gt;0),0,1)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List'!AB$5:AB$386,"Gold?*")&gt;0),0,1)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List'!AB$5:AB$386,"Tungsten?*")&gt;0),0,1)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85" t="str">
        <f ca="1">OFFSET(L!$C$1,MATCH("Product List"&amp;ADDRESS(ROW(),COLUMN(),4),L!$A:$A,0)-1,SL,,)</f>
        <v>Completion required only if reporting level "Product (or List of Products)" selected on the 'Declaration' worksheet.</v>
      </c>
      <c r="B1" s="386"/>
      <c r="C1" s="386"/>
      <c r="D1" s="38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4" t="s">
        <v>888</v>
      </c>
      <c r="C4" s="384"/>
      <c r="D4" s="38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87" t="str">
        <f ca="1">OFFSET(L!$C$1,MATCH("General"&amp;"Cpy",L!$A:$A,0)-1,SL,,)</f>
        <v>© 2024 Responsible Minerals Initiative. All rights reserved.</v>
      </c>
      <c r="C2006" s="387"/>
      <c r="D2006" s="387"/>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8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8"/>
      <c r="C1" s="388"/>
      <c r="D1" s="388"/>
      <c r="E1" s="388"/>
      <c r="F1" s="388"/>
      <c r="G1" s="388"/>
    </row>
    <row r="2" spans="1:11">
      <c r="A2" s="389"/>
      <c r="B2" s="389"/>
      <c r="C2" s="389"/>
      <c r="D2" s="389"/>
      <c r="E2" s="389"/>
      <c r="F2" s="389"/>
      <c r="G2" s="389"/>
      <c r="H2" s="389"/>
      <c r="I2" s="389"/>
    </row>
    <row r="3" spans="1:11">
      <c r="A3" s="389"/>
      <c r="B3" s="389"/>
      <c r="C3" s="389"/>
      <c r="D3" s="389"/>
      <c r="E3" s="389"/>
      <c r="F3" s="389"/>
      <c r="G3" s="389"/>
      <c r="H3" s="389"/>
      <c r="I3" s="38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Metadata/LabelInfo.xml><?xml version="1.0" encoding="utf-8"?>
<clbl:labelList xmlns:clbl="http://schemas.microsoft.com/office/2020/mipLabelMetadata">
  <clbl:label id="{857f4591-6b02-44fd-bdd2-13a2e7a22113}" enabled="1" method="Standard" siteId="{59a6a1b3-f453-40da-bfb5-86b30d90399a}" contentBits="0"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James A. Kleinke</cp:lastModifiedBy>
  <cp:lastPrinted>2015-04-21T20:47:43Z</cp:lastPrinted>
  <dcterms:created xsi:type="dcterms:W3CDTF">2010-06-21T21:00:23Z</dcterms:created>
  <dcterms:modified xsi:type="dcterms:W3CDTF">2025-05-16T15:42:56Z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